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805" yWindow="0" windowWidth="13785" windowHeight="12420" activeTab="7"/>
  </bookViews>
  <sheets>
    <sheet name="國中" sheetId="1" r:id="rId1"/>
    <sheet name="國中HI" sheetId="2" r:id="rId2"/>
    <sheet name="國中J" sheetId="11" r:id="rId3"/>
    <sheet name="國中KL" sheetId="12" r:id="rId4"/>
    <sheet name="國小" sheetId="8" r:id="rId5"/>
    <sheet name="國小1" sheetId="19" r:id="rId6"/>
    <sheet name="國小2" sheetId="20" r:id="rId7"/>
    <sheet name="國小3" sheetId="21" r:id="rId8"/>
  </sheets>
  <definedNames>
    <definedName name="_xlnm.Print_Area" localSheetId="5">國小1!$A$1:$AE$35</definedName>
    <definedName name="_xlnm.Print_Area" localSheetId="6">國小2!$A$1:$AE$37</definedName>
    <definedName name="_xlnm.Print_Area" localSheetId="7">國小3!$A$1:$AE$41</definedName>
    <definedName name="_xlnm.Print_Area" localSheetId="0">國中!$A$1:$X$23</definedName>
    <definedName name="_xlnm.Print_Area" localSheetId="1">國中HI!$A$1:$AE$35</definedName>
    <definedName name="_xlnm.Print_Area" localSheetId="2">國中J!$A$1:$AE$37</definedName>
    <definedName name="_xlnm.Print_Area" localSheetId="3">國中KL!$A$1:$AE$41</definedName>
  </definedNames>
  <calcPr calcId="144525"/>
</workbook>
</file>

<file path=xl/calcChain.xml><?xml version="1.0" encoding="utf-8"?>
<calcChain xmlns="http://schemas.openxmlformats.org/spreadsheetml/2006/main">
  <c r="K6" i="20" l="1"/>
  <c r="K4" i="20"/>
  <c r="K5" i="20"/>
  <c r="K7" i="20"/>
  <c r="K3" i="20"/>
  <c r="J4" i="20"/>
  <c r="J5" i="20"/>
  <c r="J22" i="20" s="1"/>
  <c r="J6" i="20"/>
  <c r="J27" i="20" s="1"/>
  <c r="J7" i="20"/>
  <c r="J3" i="20"/>
  <c r="K33" i="20"/>
  <c r="L28" i="20"/>
  <c r="L27" i="20"/>
  <c r="L22" i="20"/>
  <c r="L17" i="20"/>
  <c r="K10" i="20"/>
  <c r="R11" i="21"/>
  <c r="K32" i="21"/>
  <c r="K16" i="21"/>
  <c r="K8" i="21"/>
  <c r="K7" i="21"/>
  <c r="K6" i="21"/>
  <c r="K5" i="21"/>
  <c r="K4" i="21"/>
  <c r="K3" i="21"/>
  <c r="F16" i="21"/>
  <c r="F21" i="21"/>
  <c r="F27" i="21"/>
  <c r="F32" i="21"/>
  <c r="F37" i="21"/>
  <c r="J37" i="21"/>
  <c r="J32" i="21"/>
  <c r="J27" i="21"/>
  <c r="J21" i="21"/>
  <c r="J16" i="21"/>
  <c r="J4" i="21"/>
  <c r="J5" i="21"/>
  <c r="J6" i="21"/>
  <c r="J7" i="21"/>
  <c r="J8" i="21"/>
  <c r="J3" i="21"/>
  <c r="V8" i="21"/>
  <c r="U4" i="21"/>
  <c r="U5" i="21"/>
  <c r="U6" i="21"/>
  <c r="U7" i="21"/>
  <c r="U8" i="21"/>
  <c r="U37" i="21" s="1"/>
  <c r="G8" i="21"/>
  <c r="F4" i="21"/>
  <c r="F5" i="21"/>
  <c r="F6" i="21"/>
  <c r="F7" i="21"/>
  <c r="F8" i="21"/>
  <c r="C4" i="21"/>
  <c r="C5" i="21"/>
  <c r="C6" i="21"/>
  <c r="C3" i="21"/>
  <c r="C32" i="21" s="1"/>
  <c r="B8" i="21"/>
  <c r="B37" i="21" s="1"/>
  <c r="A8" i="21"/>
  <c r="B4" i="21"/>
  <c r="B5" i="21"/>
  <c r="B6" i="21"/>
  <c r="B7" i="21"/>
  <c r="B3" i="21"/>
  <c r="V4" i="21"/>
  <c r="V5" i="21"/>
  <c r="V6" i="21"/>
  <c r="V7" i="21"/>
  <c r="G4" i="21"/>
  <c r="G5" i="21"/>
  <c r="G6" i="21"/>
  <c r="G27" i="21" s="1"/>
  <c r="G7" i="21"/>
  <c r="G32" i="21" s="1"/>
  <c r="G3" i="21"/>
  <c r="G11" i="21" s="1"/>
  <c r="J11" i="21"/>
  <c r="F3" i="21"/>
  <c r="F11" i="21" s="1"/>
  <c r="J33" i="20"/>
  <c r="J16" i="20"/>
  <c r="J10" i="20"/>
  <c r="F33" i="20"/>
  <c r="F27" i="20"/>
  <c r="F22" i="20"/>
  <c r="F16" i="20"/>
  <c r="G14" i="20"/>
  <c r="F10" i="20"/>
  <c r="V4" i="20"/>
  <c r="V5" i="20"/>
  <c r="V6" i="20"/>
  <c r="V27" i="20" s="1"/>
  <c r="V7" i="20"/>
  <c r="U4" i="20"/>
  <c r="U16" i="20" s="1"/>
  <c r="U5" i="20"/>
  <c r="U22" i="20" s="1"/>
  <c r="U6" i="20"/>
  <c r="U27" i="20" s="1"/>
  <c r="U7" i="20"/>
  <c r="U33" i="20" s="1"/>
  <c r="G4" i="20"/>
  <c r="G5" i="20"/>
  <c r="G6" i="20"/>
  <c r="G7" i="20"/>
  <c r="G3" i="20"/>
  <c r="F4" i="20"/>
  <c r="F5" i="20"/>
  <c r="F6" i="20"/>
  <c r="F7" i="20"/>
  <c r="F3" i="20"/>
  <c r="U27" i="19"/>
  <c r="J21" i="19"/>
  <c r="G1" i="21"/>
  <c r="G1" i="20"/>
  <c r="G1" i="19"/>
  <c r="G21" i="19"/>
  <c r="V5" i="19"/>
  <c r="V6" i="19"/>
  <c r="V7" i="19"/>
  <c r="U5" i="19"/>
  <c r="U21" i="19" s="1"/>
  <c r="U6" i="19"/>
  <c r="U7" i="19"/>
  <c r="U32" i="19" s="1"/>
  <c r="K6" i="19"/>
  <c r="K5" i="19"/>
  <c r="K7" i="19"/>
  <c r="K4" i="19"/>
  <c r="J5" i="19"/>
  <c r="J6" i="19"/>
  <c r="J27" i="19" s="1"/>
  <c r="J7" i="19"/>
  <c r="J32" i="19" s="1"/>
  <c r="G5" i="19"/>
  <c r="G6" i="19"/>
  <c r="G7" i="19"/>
  <c r="G4" i="19"/>
  <c r="F5" i="19"/>
  <c r="F21" i="19" s="1"/>
  <c r="F6" i="19"/>
  <c r="F27" i="19" s="1"/>
  <c r="F7" i="19"/>
  <c r="F32" i="19" s="1"/>
  <c r="C5" i="19"/>
  <c r="C6" i="19"/>
  <c r="C28" i="19" s="1"/>
  <c r="C7" i="19"/>
  <c r="C32" i="19" s="1"/>
  <c r="B5" i="19"/>
  <c r="B21" i="19" s="1"/>
  <c r="B6" i="19"/>
  <c r="B27" i="19" s="1"/>
  <c r="B7" i="19"/>
  <c r="B32" i="19" s="1"/>
  <c r="C23" i="8"/>
  <c r="C22" i="8"/>
  <c r="C21" i="8"/>
  <c r="N20" i="8"/>
  <c r="I19" i="8"/>
  <c r="B19" i="8"/>
  <c r="C20" i="8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J4" i="12"/>
  <c r="J5" i="12"/>
  <c r="J6" i="12"/>
  <c r="J7" i="12"/>
  <c r="J8" i="12"/>
  <c r="J3" i="12"/>
  <c r="C21" i="21" l="1"/>
  <c r="C33" i="19"/>
  <c r="C27" i="19"/>
  <c r="C38" i="21"/>
  <c r="H34" i="12"/>
  <c r="H28" i="12"/>
  <c r="AC32" i="2" l="1"/>
  <c r="AC27" i="2"/>
  <c r="AC21" i="2"/>
  <c r="AC15" i="2"/>
  <c r="AC33" i="11"/>
  <c r="AC27" i="11"/>
  <c r="AC22" i="11"/>
  <c r="AC16" i="11"/>
  <c r="AC10" i="11"/>
  <c r="AC11" i="12"/>
  <c r="AC16" i="12"/>
  <c r="AC21" i="12"/>
  <c r="AC27" i="12"/>
  <c r="AC32" i="12"/>
  <c r="AC37" i="12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3" i="1"/>
  <c r="G4" i="12"/>
  <c r="G5" i="12"/>
  <c r="G6" i="12"/>
  <c r="G7" i="12"/>
  <c r="G32" i="12" s="1"/>
  <c r="G8" i="12"/>
  <c r="K4" i="12"/>
  <c r="K16" i="12" s="1"/>
  <c r="K3" i="12"/>
  <c r="K32" i="12" s="1"/>
  <c r="R11" i="12"/>
  <c r="V4" i="12"/>
  <c r="V5" i="12"/>
  <c r="V6" i="12"/>
  <c r="V7" i="12"/>
  <c r="V8" i="12"/>
  <c r="O8" i="12"/>
  <c r="O4" i="12"/>
  <c r="O16" i="12" s="1"/>
  <c r="O5" i="12"/>
  <c r="O6" i="12"/>
  <c r="O7" i="12"/>
  <c r="N4" i="12"/>
  <c r="N5" i="12"/>
  <c r="N6" i="12"/>
  <c r="N7" i="12"/>
  <c r="N8" i="12"/>
  <c r="N37" i="12" s="1"/>
  <c r="K7" i="12" l="1"/>
  <c r="K6" i="12"/>
  <c r="K5" i="12"/>
  <c r="K8" i="12"/>
  <c r="J37" i="12"/>
  <c r="G3" i="12"/>
  <c r="G11" i="12" s="1"/>
  <c r="F4" i="12"/>
  <c r="F5" i="12"/>
  <c r="F6" i="12"/>
  <c r="F7" i="12"/>
  <c r="F8" i="12"/>
  <c r="F37" i="12" s="1"/>
  <c r="F3" i="12"/>
  <c r="C4" i="12"/>
  <c r="C5" i="12"/>
  <c r="C22" i="12" s="1"/>
  <c r="C6" i="12"/>
  <c r="C28" i="12" s="1"/>
  <c r="C7" i="12"/>
  <c r="C8" i="12"/>
  <c r="C3" i="12"/>
  <c r="C21" i="12" s="1"/>
  <c r="B4" i="12"/>
  <c r="B5" i="12"/>
  <c r="B6" i="12"/>
  <c r="B7" i="12"/>
  <c r="C33" i="12" s="1"/>
  <c r="B8" i="12"/>
  <c r="B37" i="12" s="1"/>
  <c r="C38" i="12" s="1"/>
  <c r="B3" i="12"/>
  <c r="A8" i="12"/>
  <c r="A39" i="12" s="1"/>
  <c r="U4" i="12"/>
  <c r="U5" i="12"/>
  <c r="U6" i="12"/>
  <c r="U7" i="12"/>
  <c r="U32" i="12" s="1"/>
  <c r="U8" i="12"/>
  <c r="V6" i="11"/>
  <c r="V7" i="11"/>
  <c r="U6" i="11"/>
  <c r="U7" i="11"/>
  <c r="O4" i="11"/>
  <c r="O5" i="11"/>
  <c r="O6" i="11"/>
  <c r="O7" i="11"/>
  <c r="N4" i="11"/>
  <c r="N5" i="11"/>
  <c r="N6" i="11"/>
  <c r="N7" i="11"/>
  <c r="K6" i="11"/>
  <c r="K7" i="11"/>
  <c r="J6" i="11"/>
  <c r="J7" i="11"/>
  <c r="K3" i="11"/>
  <c r="K10" i="11" s="1"/>
  <c r="K4" i="11"/>
  <c r="G4" i="11"/>
  <c r="G5" i="11"/>
  <c r="G6" i="11"/>
  <c r="G7" i="11"/>
  <c r="G3" i="11"/>
  <c r="F4" i="11"/>
  <c r="F5" i="11"/>
  <c r="F6" i="11"/>
  <c r="F7" i="11"/>
  <c r="F3" i="11"/>
  <c r="C9" i="12"/>
  <c r="C8" i="11"/>
  <c r="O5" i="2"/>
  <c r="N5" i="2"/>
  <c r="C37" i="12" l="1"/>
  <c r="C16" i="12"/>
  <c r="V7" i="2"/>
  <c r="V5" i="2"/>
  <c r="U5" i="2"/>
  <c r="U6" i="2"/>
  <c r="U7" i="2"/>
  <c r="O4" i="2"/>
  <c r="N4" i="2"/>
  <c r="K6" i="2"/>
  <c r="K5" i="2"/>
  <c r="K7" i="2"/>
  <c r="K4" i="2"/>
  <c r="J5" i="2"/>
  <c r="J6" i="2"/>
  <c r="J7" i="2"/>
  <c r="G5" i="2"/>
  <c r="G6" i="2"/>
  <c r="G7" i="2"/>
  <c r="G4" i="2"/>
  <c r="F5" i="2"/>
  <c r="F6" i="2"/>
  <c r="F7" i="2"/>
  <c r="C5" i="2"/>
  <c r="C6" i="2"/>
  <c r="C7" i="2"/>
  <c r="B7" i="2"/>
  <c r="B5" i="2"/>
  <c r="E1" i="21" l="1"/>
  <c r="E1" i="20"/>
  <c r="E1" i="19"/>
  <c r="E1" i="12"/>
  <c r="E1" i="11"/>
  <c r="E1" i="2"/>
  <c r="T15" i="8" l="1"/>
  <c r="C1" i="21"/>
  <c r="R37" i="21"/>
  <c r="U32" i="21"/>
  <c r="O7" i="21"/>
  <c r="N7" i="21"/>
  <c r="N33" i="21" s="1"/>
  <c r="C8" i="21"/>
  <c r="B32" i="21"/>
  <c r="C33" i="21" s="1"/>
  <c r="A7" i="21"/>
  <c r="U27" i="21"/>
  <c r="O6" i="21"/>
  <c r="N6" i="21"/>
  <c r="N27" i="21" s="1"/>
  <c r="C7" i="21"/>
  <c r="B27" i="21"/>
  <c r="A6" i="21"/>
  <c r="A29" i="21" s="1"/>
  <c r="U21" i="21"/>
  <c r="O5" i="21"/>
  <c r="N5" i="21"/>
  <c r="N21" i="21" s="1"/>
  <c r="B21" i="21"/>
  <c r="C22" i="21" s="1"/>
  <c r="A5" i="21"/>
  <c r="A23" i="21" s="1"/>
  <c r="U16" i="21"/>
  <c r="O4" i="21"/>
  <c r="N4" i="21"/>
  <c r="N16" i="21" s="1"/>
  <c r="B16" i="21"/>
  <c r="A4" i="21"/>
  <c r="A18" i="21" s="1"/>
  <c r="V3" i="21"/>
  <c r="U3" i="21"/>
  <c r="U11" i="21" s="1"/>
  <c r="O3" i="21"/>
  <c r="N3" i="21"/>
  <c r="N11" i="21" s="1"/>
  <c r="B11" i="21"/>
  <c r="A3" i="21"/>
  <c r="A13" i="21" s="1"/>
  <c r="C1" i="20"/>
  <c r="R33" i="20"/>
  <c r="O7" i="20"/>
  <c r="N7" i="20"/>
  <c r="N33" i="20" s="1"/>
  <c r="C7" i="20"/>
  <c r="B7" i="20"/>
  <c r="B33" i="20" s="1"/>
  <c r="C34" i="20" s="1"/>
  <c r="A7" i="20"/>
  <c r="A35" i="20" s="1"/>
  <c r="O6" i="20"/>
  <c r="N6" i="20"/>
  <c r="N27" i="20" s="1"/>
  <c r="C6" i="20"/>
  <c r="B6" i="20"/>
  <c r="B27" i="20" s="1"/>
  <c r="A6" i="20"/>
  <c r="A29" i="20" s="1"/>
  <c r="O5" i="20"/>
  <c r="O22" i="20" s="1"/>
  <c r="N5" i="20"/>
  <c r="N22" i="20" s="1"/>
  <c r="C5" i="20"/>
  <c r="C22" i="20" s="1"/>
  <c r="B5" i="20"/>
  <c r="B22" i="20" s="1"/>
  <c r="A5" i="20"/>
  <c r="A24" i="20" s="1"/>
  <c r="O4" i="20"/>
  <c r="N4" i="20"/>
  <c r="N16" i="20" s="1"/>
  <c r="C4" i="20"/>
  <c r="B4" i="20"/>
  <c r="B16" i="20" s="1"/>
  <c r="A4" i="20"/>
  <c r="A18" i="20" s="1"/>
  <c r="V3" i="20"/>
  <c r="U3" i="20"/>
  <c r="U10" i="20" s="1"/>
  <c r="O3" i="20"/>
  <c r="N3" i="20"/>
  <c r="N10" i="20" s="1"/>
  <c r="C3" i="20"/>
  <c r="C10" i="20" s="1"/>
  <c r="B3" i="20"/>
  <c r="B10" i="20" s="1"/>
  <c r="A3" i="20"/>
  <c r="A12" i="20" s="1"/>
  <c r="C1" i="19"/>
  <c r="O7" i="19"/>
  <c r="N7" i="19"/>
  <c r="N32" i="19" s="1"/>
  <c r="A7" i="19"/>
  <c r="A34" i="19" s="1"/>
  <c r="O6" i="19"/>
  <c r="N6" i="19"/>
  <c r="N27" i="19" s="1"/>
  <c r="A6" i="19"/>
  <c r="A29" i="19" s="1"/>
  <c r="O5" i="19"/>
  <c r="N5" i="19"/>
  <c r="N21" i="19" s="1"/>
  <c r="A5" i="19"/>
  <c r="A23" i="19" s="1"/>
  <c r="V4" i="19"/>
  <c r="U4" i="19"/>
  <c r="U15" i="19" s="1"/>
  <c r="O4" i="19"/>
  <c r="N4" i="19"/>
  <c r="N15" i="19" s="1"/>
  <c r="J4" i="19"/>
  <c r="J15" i="19" s="1"/>
  <c r="F4" i="19"/>
  <c r="F15" i="19" s="1"/>
  <c r="C4" i="19"/>
  <c r="C15" i="19" s="1"/>
  <c r="B4" i="19"/>
  <c r="B15" i="19" s="1"/>
  <c r="A4" i="19"/>
  <c r="A17" i="19" s="1"/>
  <c r="A19" i="8"/>
  <c r="A34" i="21" l="1"/>
  <c r="A39" i="21"/>
  <c r="C11" i="21"/>
  <c r="C37" i="21"/>
  <c r="B3" i="8"/>
  <c r="B4" i="8"/>
  <c r="B19" i="1"/>
  <c r="B5" i="8" l="1"/>
  <c r="B6" i="8" l="1"/>
  <c r="R37" i="12"/>
  <c r="R33" i="11"/>
  <c r="V3" i="12"/>
  <c r="U3" i="12"/>
  <c r="O3" i="12"/>
  <c r="N3" i="12"/>
  <c r="G27" i="12"/>
  <c r="A4" i="12"/>
  <c r="A5" i="12"/>
  <c r="A6" i="12"/>
  <c r="A7" i="12"/>
  <c r="A3" i="12"/>
  <c r="V5" i="11"/>
  <c r="V4" i="11"/>
  <c r="V3" i="11"/>
  <c r="U4" i="11"/>
  <c r="U5" i="11"/>
  <c r="U3" i="11"/>
  <c r="N3" i="11"/>
  <c r="O22" i="11"/>
  <c r="O3" i="11"/>
  <c r="O10" i="11" s="1"/>
  <c r="K33" i="11"/>
  <c r="K5" i="11"/>
  <c r="J4" i="11"/>
  <c r="J5" i="11"/>
  <c r="J3" i="11"/>
  <c r="G14" i="11"/>
  <c r="C4" i="11"/>
  <c r="C5" i="11"/>
  <c r="C22" i="11" s="1"/>
  <c r="C6" i="11"/>
  <c r="C7" i="11"/>
  <c r="B4" i="11"/>
  <c r="B5" i="11"/>
  <c r="B6" i="11"/>
  <c r="B7" i="11"/>
  <c r="A4" i="11"/>
  <c r="A5" i="11"/>
  <c r="A6" i="11"/>
  <c r="A7" i="11"/>
  <c r="A3" i="11"/>
  <c r="V6" i="2"/>
  <c r="O7" i="2"/>
  <c r="O6" i="2"/>
  <c r="N6" i="2"/>
  <c r="N7" i="2"/>
  <c r="C28" i="2"/>
  <c r="C33" i="2"/>
  <c r="B6" i="2"/>
  <c r="V4" i="2"/>
  <c r="U4" i="2"/>
  <c r="U15" i="2" s="1"/>
  <c r="B7" i="8" l="1"/>
  <c r="C32" i="2"/>
  <c r="C27" i="2"/>
  <c r="A3" i="1"/>
  <c r="A15" i="19" l="1"/>
  <c r="A16" i="19" s="1"/>
  <c r="A4" i="1"/>
  <c r="B8" i="8"/>
  <c r="B9" i="8" l="1"/>
  <c r="U16" i="12"/>
  <c r="U21" i="12"/>
  <c r="U27" i="12"/>
  <c r="U37" i="12"/>
  <c r="U11" i="12"/>
  <c r="N16" i="12"/>
  <c r="N21" i="12"/>
  <c r="N27" i="12"/>
  <c r="N32" i="12"/>
  <c r="N11" i="12"/>
  <c r="J16" i="12"/>
  <c r="J21" i="12"/>
  <c r="J27" i="12"/>
  <c r="J32" i="12"/>
  <c r="J11" i="12"/>
  <c r="F16" i="12"/>
  <c r="F21" i="12"/>
  <c r="F27" i="12"/>
  <c r="F32" i="12"/>
  <c r="F11" i="12"/>
  <c r="C32" i="12"/>
  <c r="B16" i="12"/>
  <c r="B21" i="12"/>
  <c r="B27" i="12"/>
  <c r="B32" i="12"/>
  <c r="B11" i="12"/>
  <c r="A18" i="12"/>
  <c r="A23" i="12"/>
  <c r="A29" i="12"/>
  <c r="A34" i="12"/>
  <c r="A13" i="12"/>
  <c r="V27" i="11"/>
  <c r="U16" i="11"/>
  <c r="U22" i="11"/>
  <c r="U27" i="11"/>
  <c r="U33" i="11"/>
  <c r="U10" i="11"/>
  <c r="N16" i="11"/>
  <c r="N22" i="11"/>
  <c r="N27" i="11"/>
  <c r="N33" i="11"/>
  <c r="N10" i="11"/>
  <c r="J16" i="11"/>
  <c r="J22" i="11"/>
  <c r="J27" i="11"/>
  <c r="J33" i="11"/>
  <c r="J10" i="11"/>
  <c r="F16" i="11"/>
  <c r="F22" i="11"/>
  <c r="F27" i="11"/>
  <c r="F33" i="11"/>
  <c r="F10" i="11"/>
  <c r="C3" i="11"/>
  <c r="C10" i="11" s="1"/>
  <c r="B16" i="11"/>
  <c r="B22" i="11"/>
  <c r="B27" i="11"/>
  <c r="B33" i="11"/>
  <c r="C34" i="11" s="1"/>
  <c r="B3" i="11"/>
  <c r="B10" i="11" s="1"/>
  <c r="A18" i="11"/>
  <c r="A24" i="11"/>
  <c r="A29" i="11"/>
  <c r="A35" i="11"/>
  <c r="A12" i="11"/>
  <c r="C1" i="12"/>
  <c r="C1" i="11"/>
  <c r="U21" i="2"/>
  <c r="U27" i="2"/>
  <c r="U32" i="2"/>
  <c r="N21" i="2"/>
  <c r="N27" i="2"/>
  <c r="N32" i="2"/>
  <c r="N15" i="2"/>
  <c r="J21" i="2"/>
  <c r="J27" i="2"/>
  <c r="J32" i="2"/>
  <c r="J4" i="2"/>
  <c r="J15" i="2" s="1"/>
  <c r="G21" i="2"/>
  <c r="F21" i="2"/>
  <c r="F27" i="2"/>
  <c r="F32" i="2"/>
  <c r="F4" i="2"/>
  <c r="F15" i="2" s="1"/>
  <c r="C4" i="2"/>
  <c r="C15" i="2" s="1"/>
  <c r="B21" i="2"/>
  <c r="B27" i="2"/>
  <c r="B32" i="2"/>
  <c r="B4" i="2"/>
  <c r="B15" i="2" s="1"/>
  <c r="A5" i="2"/>
  <c r="A23" i="2" s="1"/>
  <c r="A6" i="2"/>
  <c r="A29" i="2" s="1"/>
  <c r="A7" i="2"/>
  <c r="A34" i="2" s="1"/>
  <c r="A4" i="2"/>
  <c r="A17" i="2" s="1"/>
  <c r="B10" i="8" l="1"/>
  <c r="C11" i="12"/>
  <c r="C1" i="2"/>
  <c r="B11" i="8" l="1"/>
  <c r="A15" i="2"/>
  <c r="A16" i="2" s="1"/>
  <c r="A21" i="19"/>
  <c r="A22" i="19" s="1"/>
  <c r="B3" i="1"/>
  <c r="B12" i="8" l="1"/>
  <c r="A21" i="2"/>
  <c r="A22" i="2" s="1"/>
  <c r="B4" i="1"/>
  <c r="A5" i="1"/>
  <c r="A27" i="19" s="1"/>
  <c r="A28" i="19" s="1"/>
  <c r="B13" i="8" l="1"/>
  <c r="A6" i="1"/>
  <c r="A27" i="2"/>
  <c r="A28" i="2" s="1"/>
  <c r="B5" i="1"/>
  <c r="A7" i="1" l="1"/>
  <c r="A10" i="20" s="1"/>
  <c r="A11" i="20" s="1"/>
  <c r="A32" i="19"/>
  <c r="A33" i="19" s="1"/>
  <c r="B14" i="8"/>
  <c r="A32" i="2"/>
  <c r="A33" i="2" s="1"/>
  <c r="B6" i="1"/>
  <c r="A10" i="11" l="1"/>
  <c r="A11" i="11" s="1"/>
  <c r="A8" i="1"/>
  <c r="A16" i="20" s="1"/>
  <c r="A17" i="20" s="1"/>
  <c r="B15" i="8"/>
  <c r="B7" i="1"/>
  <c r="A16" i="11" l="1"/>
  <c r="A17" i="11" s="1"/>
  <c r="B16" i="8"/>
  <c r="A9" i="1"/>
  <c r="B8" i="1"/>
  <c r="A22" i="11" l="1"/>
  <c r="A23" i="11" s="1"/>
  <c r="A22" i="20"/>
  <c r="A23" i="20" s="1"/>
  <c r="B17" i="8"/>
  <c r="B9" i="1"/>
  <c r="A10" i="1"/>
  <c r="A27" i="11" l="1"/>
  <c r="A28" i="11" s="1"/>
  <c r="A27" i="20"/>
  <c r="A28" i="20" s="1"/>
  <c r="B10" i="1"/>
  <c r="A11" i="1"/>
  <c r="A33" i="20" l="1"/>
  <c r="A34" i="20" s="1"/>
  <c r="A12" i="1"/>
  <c r="A13" i="1" s="1"/>
  <c r="A33" i="11"/>
  <c r="A34" i="11" s="1"/>
  <c r="B11" i="1"/>
  <c r="A11" i="21" l="1"/>
  <c r="A12" i="21" s="1"/>
  <c r="A11" i="12"/>
  <c r="A12" i="12" s="1"/>
  <c r="B12" i="1"/>
  <c r="A16" i="12" l="1"/>
  <c r="A17" i="12" s="1"/>
  <c r="A16" i="21"/>
  <c r="A17" i="21" s="1"/>
  <c r="B13" i="1"/>
  <c r="A14" i="1"/>
  <c r="A21" i="12" l="1"/>
  <c r="A22" i="12" s="1"/>
  <c r="A21" i="21"/>
  <c r="A22" i="21" s="1"/>
  <c r="B14" i="1"/>
  <c r="A15" i="1"/>
  <c r="A27" i="12" l="1"/>
  <c r="A28" i="12" s="1"/>
  <c r="A27" i="21"/>
  <c r="A28" i="21" s="1"/>
  <c r="B15" i="1"/>
  <c r="A16" i="1"/>
  <c r="A37" i="21" s="1"/>
  <c r="A38" i="21" s="1"/>
  <c r="A32" i="21" l="1"/>
  <c r="A33" i="21" s="1"/>
  <c r="A17" i="1"/>
  <c r="A37" i="12" s="1"/>
  <c r="A38" i="12" s="1"/>
  <c r="A32" i="12"/>
  <c r="A33" i="12" s="1"/>
  <c r="B16" i="1"/>
  <c r="B17" i="1" l="1"/>
</calcChain>
</file>

<file path=xl/sharedStrings.xml><?xml version="1.0" encoding="utf-8"?>
<sst xmlns="http://schemas.openxmlformats.org/spreadsheetml/2006/main" count="1619" uniqueCount="351">
  <si>
    <r>
      <rPr>
        <sz val="12"/>
        <color theme="1"/>
        <rFont val="標楷體"/>
        <family val="4"/>
        <charset val="136"/>
      </rPr>
      <t>國民中學</t>
    </r>
    <phoneticPr fontId="1" type="noConversion"/>
  </si>
  <si>
    <r>
      <rPr>
        <sz val="10"/>
        <color theme="1"/>
        <rFont val="標楷體"/>
        <family val="4"/>
        <charset val="136"/>
      </rPr>
      <t>日期</t>
    </r>
    <phoneticPr fontId="1" type="noConversion"/>
  </si>
  <si>
    <r>
      <rPr>
        <sz val="10"/>
        <color theme="1"/>
        <rFont val="標楷體"/>
        <family val="4"/>
        <charset val="136"/>
      </rPr>
      <t>主食</t>
    </r>
    <phoneticPr fontId="1" type="noConversion"/>
  </si>
  <si>
    <r>
      <rPr>
        <sz val="10"/>
        <color theme="1"/>
        <rFont val="標楷體"/>
        <family val="4"/>
        <charset val="136"/>
      </rPr>
      <t>主食食材明細</t>
    </r>
    <phoneticPr fontId="1" type="noConversion"/>
  </si>
  <si>
    <r>
      <rPr>
        <sz val="10"/>
        <color theme="1"/>
        <rFont val="標楷體"/>
        <family val="4"/>
        <charset val="136"/>
      </rPr>
      <t>主菜</t>
    </r>
    <phoneticPr fontId="1" type="noConversion"/>
  </si>
  <si>
    <r>
      <rPr>
        <sz val="10"/>
        <color theme="1"/>
        <rFont val="標楷體"/>
        <family val="4"/>
        <charset val="136"/>
      </rPr>
      <t>主菜食材明細</t>
    </r>
    <phoneticPr fontId="1" type="noConversion"/>
  </si>
  <si>
    <r>
      <rPr>
        <sz val="10"/>
        <color theme="1"/>
        <rFont val="標楷體"/>
        <family val="4"/>
        <charset val="136"/>
      </rPr>
      <t>副菜一</t>
    </r>
    <phoneticPr fontId="1" type="noConversion"/>
  </si>
  <si>
    <r>
      <rPr>
        <sz val="10"/>
        <color theme="1"/>
        <rFont val="標楷體"/>
        <family val="4"/>
        <charset val="136"/>
      </rPr>
      <t>副菜一食材明細</t>
    </r>
    <phoneticPr fontId="1" type="noConversion"/>
  </si>
  <si>
    <t>副菜二</t>
    <phoneticPr fontId="1" type="noConversion"/>
  </si>
  <si>
    <t>副菜二食材明細</t>
    <phoneticPr fontId="1" type="noConversion"/>
  </si>
  <si>
    <t>蔬菜</t>
    <phoneticPr fontId="1" type="noConversion"/>
  </si>
  <si>
    <t>湯品</t>
    <phoneticPr fontId="1" type="noConversion"/>
  </si>
  <si>
    <t>湯品食材明細</t>
    <phoneticPr fontId="1" type="noConversion"/>
  </si>
  <si>
    <t>全穀雜糧*</t>
  </si>
  <si>
    <t>油脂與堅果種子*</t>
  </si>
  <si>
    <t>蔬菜*</t>
  </si>
  <si>
    <t>乳品*</t>
  </si>
  <si>
    <t>水果*</t>
  </si>
  <si>
    <t>豆魚蛋肉*</t>
  </si>
  <si>
    <t>熱量*</t>
  </si>
  <si>
    <t>循環</t>
    <phoneticPr fontId="1" type="noConversion"/>
  </si>
  <si>
    <t>白米飯</t>
  </si>
  <si>
    <t>糙米飯</t>
  </si>
  <si>
    <t>燕麥飯</t>
    <phoneticPr fontId="16" type="noConversion"/>
  </si>
  <si>
    <t>小米飯</t>
    <phoneticPr fontId="16" type="noConversion"/>
  </si>
  <si>
    <t>米</t>
    <phoneticPr fontId="1" type="noConversion"/>
  </si>
  <si>
    <t>米 糙米</t>
    <phoneticPr fontId="1" type="noConversion"/>
  </si>
  <si>
    <t>義大利麵</t>
    <phoneticPr fontId="1" type="noConversion"/>
  </si>
  <si>
    <t>米 糙米</t>
    <phoneticPr fontId="1" type="noConversion"/>
  </si>
  <si>
    <t>米 燕麥</t>
    <phoneticPr fontId="1" type="noConversion"/>
  </si>
  <si>
    <t>米 小米</t>
    <phoneticPr fontId="1" type="noConversion"/>
  </si>
  <si>
    <t>豆瓣雞丁</t>
    <phoneticPr fontId="1" type="noConversion"/>
  </si>
  <si>
    <t>香滷肉排</t>
    <phoneticPr fontId="1" type="noConversion"/>
  </si>
  <si>
    <t>咖哩雞</t>
    <phoneticPr fontId="1" type="noConversion"/>
  </si>
  <si>
    <t>醃漬里肌排</t>
    <phoneticPr fontId="1" type="noConversion"/>
  </si>
  <si>
    <t>肉雞 白蘿蔔 紅蘿蔔 豆瓣醬</t>
    <phoneticPr fontId="1" type="noConversion"/>
  </si>
  <si>
    <t>三節翅</t>
    <phoneticPr fontId="1" type="noConversion"/>
  </si>
  <si>
    <t>蔬香冬粉</t>
    <phoneticPr fontId="1" type="noConversion"/>
  </si>
  <si>
    <t>金針湯</t>
    <phoneticPr fontId="1" type="noConversion"/>
  </si>
  <si>
    <t>乾海帶 味噌 薑</t>
    <phoneticPr fontId="1" type="noConversion"/>
  </si>
  <si>
    <t>拌麵配料</t>
    <phoneticPr fontId="1" type="noConversion"/>
  </si>
  <si>
    <t>蜜汁豆干</t>
    <phoneticPr fontId="1" type="noConversion"/>
  </si>
  <si>
    <t>豆干 滷包</t>
    <phoneticPr fontId="1" type="noConversion"/>
  </si>
  <si>
    <t>時瓜湯</t>
    <phoneticPr fontId="1" type="noConversion"/>
  </si>
  <si>
    <t>豬後腿肉 麻竹筍干 大蒜</t>
    <phoneticPr fontId="1" type="noConversion"/>
  </si>
  <si>
    <t>時蔬湯</t>
    <phoneticPr fontId="1" type="noConversion"/>
  </si>
  <si>
    <t>仙草甜湯</t>
    <phoneticPr fontId="1" type="noConversion"/>
  </si>
  <si>
    <t>仙草 二砂糖</t>
    <phoneticPr fontId="1" type="noConversion"/>
  </si>
  <si>
    <r>
      <rPr>
        <sz val="14"/>
        <color theme="1"/>
        <rFont val="標楷體"/>
        <family val="4"/>
        <charset val="136"/>
      </rPr>
      <t>學年度</t>
    </r>
    <phoneticPr fontId="1" type="noConversion"/>
  </si>
  <si>
    <t>津吉-本店使用台灣豬肉</t>
    <phoneticPr fontId="1" type="noConversion"/>
  </si>
  <si>
    <t>香炸魚排</t>
    <phoneticPr fontId="1" type="noConversion"/>
  </si>
  <si>
    <t>二、</t>
    <phoneticPr fontId="1" type="noConversion"/>
  </si>
  <si>
    <t>小餐包</t>
    <phoneticPr fontId="1" type="noConversion"/>
  </si>
  <si>
    <t>玉米濃湯</t>
    <phoneticPr fontId="1" type="noConversion"/>
  </si>
  <si>
    <t>蛋 玉米粒 玉米醬罐頭 玉米濃湯粉</t>
    <phoneticPr fontId="1" type="noConversion"/>
  </si>
  <si>
    <t>絞肉 洋蔥 紅蘿蔔 蕃茄醬</t>
    <phoneticPr fontId="1" type="noConversion"/>
  </si>
  <si>
    <t>紅蘿蔔</t>
  </si>
  <si>
    <t>過敏警語:「本月產品含有蛋、芝麻、含麩之穀物、花生、大豆、魚類、亞硫酸鹽類及其相關製品，不適合其過敏體質者食用」</t>
    <phoneticPr fontId="1" type="noConversion"/>
  </si>
  <si>
    <t>三、</t>
    <phoneticPr fontId="1" type="noConversion"/>
  </si>
  <si>
    <t>每週五吃有機蔬菜</t>
    <phoneticPr fontId="1" type="noConversion"/>
  </si>
  <si>
    <r>
      <rPr>
        <sz val="9"/>
        <color theme="1"/>
        <rFont val="標楷體"/>
        <family val="4"/>
        <charset val="136"/>
      </rPr>
      <t>星期</t>
    </r>
    <phoneticPr fontId="1" type="noConversion"/>
  </si>
  <si>
    <t>學年度</t>
    <phoneticPr fontId="1" type="noConversion"/>
  </si>
  <si>
    <t>第二學期</t>
    <phoneticPr fontId="1" type="noConversion"/>
  </si>
  <si>
    <t>國民小學</t>
    <phoneticPr fontId="1" type="noConversion"/>
  </si>
  <si>
    <t>食材明細</t>
    <phoneticPr fontId="1" type="noConversion"/>
  </si>
  <si>
    <t>(食材明細以百人份計量，營養分析以個人計量)其中肉雞包含23%骨頭之採購量，每周供應特餐一次，當日主食及副菜一得混搭供應，國中4菜1湯，國小3菜1湯</t>
    <phoneticPr fontId="1" type="noConversion"/>
  </si>
  <si>
    <t>公斤</t>
    <phoneticPr fontId="1" type="noConversion"/>
  </si>
  <si>
    <t>裹粉旗魚塊</t>
  </si>
  <si>
    <t>豆腐</t>
    <phoneticPr fontId="1" type="noConversion"/>
  </si>
  <si>
    <t>大蒜</t>
    <phoneticPr fontId="1" type="noConversion"/>
  </si>
  <si>
    <t>紅蘿蔔</t>
    <phoneticPr fontId="1" type="noConversion"/>
  </si>
  <si>
    <t>榨菜</t>
    <phoneticPr fontId="1" type="noConversion"/>
  </si>
  <si>
    <t>豬骨</t>
    <phoneticPr fontId="1" type="noConversion"/>
  </si>
  <si>
    <t>鈣</t>
    <phoneticPr fontId="1" type="noConversion"/>
  </si>
  <si>
    <t>鈉</t>
    <phoneticPr fontId="1" type="noConversion"/>
  </si>
  <si>
    <t>油脂堅果種子*</t>
    <phoneticPr fontId="1" type="noConversion"/>
  </si>
  <si>
    <t>米</t>
    <phoneticPr fontId="1" type="noConversion"/>
  </si>
  <si>
    <t>糙米</t>
    <phoneticPr fontId="1" type="noConversion"/>
  </si>
  <si>
    <t>豆皮</t>
    <phoneticPr fontId="1" type="noConversion"/>
  </si>
  <si>
    <t>大白菜</t>
    <phoneticPr fontId="1" type="noConversion"/>
  </si>
  <si>
    <t>乾香菇</t>
    <phoneticPr fontId="1" type="noConversion"/>
  </si>
  <si>
    <t>絞肉</t>
    <phoneticPr fontId="1" type="noConversion"/>
  </si>
  <si>
    <t>乾木耳</t>
    <phoneticPr fontId="1" type="noConversion"/>
  </si>
  <si>
    <t>冬粉</t>
    <phoneticPr fontId="1" type="noConversion"/>
  </si>
  <si>
    <t>豬後腿肉</t>
    <phoneticPr fontId="1" type="noConversion"/>
  </si>
  <si>
    <t>肉雞</t>
    <phoneticPr fontId="1" type="noConversion"/>
  </si>
  <si>
    <t>乾海帶</t>
    <phoneticPr fontId="1" type="noConversion"/>
  </si>
  <si>
    <t>九層塔</t>
    <phoneticPr fontId="1" type="noConversion"/>
  </si>
  <si>
    <t>洋蔥</t>
    <phoneticPr fontId="1" type="noConversion"/>
  </si>
  <si>
    <t>蛋</t>
    <phoneticPr fontId="1" type="noConversion"/>
  </si>
  <si>
    <t>馬鈴薯</t>
    <phoneticPr fontId="1" type="noConversion"/>
  </si>
  <si>
    <t>白蘿蔔</t>
    <phoneticPr fontId="1" type="noConversion"/>
  </si>
  <si>
    <t>豆干</t>
    <phoneticPr fontId="1" type="noConversion"/>
  </si>
  <si>
    <t>高麗菜</t>
    <phoneticPr fontId="1" type="noConversion"/>
  </si>
  <si>
    <t>時蔬 豬骨 薑</t>
    <phoneticPr fontId="1" type="noConversion"/>
  </si>
  <si>
    <t>時瓜 豬骨 紅蘿蔔 薑</t>
    <phoneticPr fontId="1" type="noConversion"/>
  </si>
  <si>
    <t>時瓜</t>
    <phoneticPr fontId="1" type="noConversion"/>
  </si>
  <si>
    <t>二砂糖</t>
    <phoneticPr fontId="1" type="noConversion"/>
  </si>
  <si>
    <t>玉米粒</t>
    <phoneticPr fontId="1" type="noConversion"/>
  </si>
  <si>
    <t>玉米醬罐頭</t>
    <phoneticPr fontId="1" type="noConversion"/>
  </si>
  <si>
    <t>薑</t>
    <phoneticPr fontId="1" type="noConversion"/>
  </si>
  <si>
    <t>玉米濃湯粉</t>
    <phoneticPr fontId="1" type="noConversion"/>
  </si>
  <si>
    <t>三節翅</t>
    <phoneticPr fontId="1" type="noConversion"/>
  </si>
  <si>
    <t>乾海帶</t>
    <phoneticPr fontId="1" type="noConversion"/>
  </si>
  <si>
    <t>白蘿蔔</t>
    <phoneticPr fontId="1" type="noConversion"/>
  </si>
  <si>
    <t>蛋</t>
    <phoneticPr fontId="1" type="noConversion"/>
  </si>
  <si>
    <t>洋蔥</t>
    <phoneticPr fontId="1" type="noConversion"/>
  </si>
  <si>
    <t>三色豆</t>
    <phoneticPr fontId="1" type="noConversion"/>
  </si>
  <si>
    <t>海帶結</t>
    <phoneticPr fontId="1" type="noConversion"/>
  </si>
  <si>
    <t>咖哩粉</t>
    <phoneticPr fontId="1" type="noConversion"/>
  </si>
  <si>
    <t>豬後腿肉</t>
    <phoneticPr fontId="1" type="noConversion"/>
  </si>
  <si>
    <t>時蔬</t>
    <phoneticPr fontId="1" type="noConversion"/>
  </si>
  <si>
    <t>紅蘿蔔</t>
    <phoneticPr fontId="1" type="noConversion"/>
  </si>
  <si>
    <t>豬骨</t>
    <phoneticPr fontId="1" type="noConversion"/>
  </si>
  <si>
    <t>薑</t>
    <phoneticPr fontId="1" type="noConversion"/>
  </si>
  <si>
    <t>時瓜</t>
    <phoneticPr fontId="1" type="noConversion"/>
  </si>
  <si>
    <t>二砂糖</t>
    <phoneticPr fontId="1" type="noConversion"/>
  </si>
  <si>
    <t>米</t>
    <phoneticPr fontId="1" type="noConversion"/>
  </si>
  <si>
    <t>肉雞 馬鈴薯 洋蔥 咖哩粉</t>
    <phoneticPr fontId="1" type="noConversion"/>
  </si>
  <si>
    <t>柴魚片</t>
    <phoneticPr fontId="1" type="noConversion"/>
  </si>
  <si>
    <t>時蔬</t>
    <phoneticPr fontId="1" type="noConversion"/>
  </si>
  <si>
    <t>冬粉</t>
    <phoneticPr fontId="1" type="noConversion"/>
  </si>
  <si>
    <t>豆腐</t>
    <phoneticPr fontId="1" type="noConversion"/>
  </si>
  <si>
    <t>刈包特餐</t>
    <phoneticPr fontId="1" type="noConversion"/>
  </si>
  <si>
    <t>刈包</t>
    <phoneticPr fontId="1" type="noConversion"/>
  </si>
  <si>
    <t>芝麻飯</t>
    <phoneticPr fontId="1" type="noConversion"/>
  </si>
  <si>
    <t>米 芝麻(熟)</t>
    <phoneticPr fontId="1" type="noConversion"/>
  </si>
  <si>
    <t>茶香雞翅</t>
    <phoneticPr fontId="1" type="noConversion"/>
  </si>
  <si>
    <t>愛玉 枸杞 二砂糖</t>
    <phoneticPr fontId="1" type="noConversion"/>
  </si>
  <si>
    <t>蜜汁豆干</t>
    <phoneticPr fontId="1" type="noConversion"/>
  </si>
  <si>
    <t>香味肉排</t>
    <phoneticPr fontId="1" type="noConversion"/>
  </si>
  <si>
    <t>醃漬里肌排</t>
    <phoneticPr fontId="1" type="noConversion"/>
  </si>
  <si>
    <t>家常豆腐</t>
    <phoneticPr fontId="1" type="noConversion"/>
  </si>
  <si>
    <t>紅仁炒蛋</t>
    <phoneticPr fontId="1" type="noConversion"/>
  </si>
  <si>
    <t>雞蛋 紅蘿蔔 蒜</t>
    <phoneticPr fontId="1" type="noConversion"/>
  </si>
  <si>
    <t>咖哩絞肉</t>
    <phoneticPr fontId="1" type="noConversion"/>
  </si>
  <si>
    <t>醬滷雞翅</t>
    <phoneticPr fontId="1" type="noConversion"/>
  </si>
  <si>
    <t>糙米粥</t>
    <phoneticPr fontId="1" type="noConversion"/>
  </si>
  <si>
    <t>雞蛋 糙米 乾香菇 紅蘿蔔</t>
    <phoneticPr fontId="1" type="noConversion"/>
  </si>
  <si>
    <t>粉圓甜湯</t>
    <phoneticPr fontId="1" type="noConversion"/>
  </si>
  <si>
    <t>粉圓 二砂糖</t>
    <phoneticPr fontId="1" type="noConversion"/>
  </si>
  <si>
    <t>黑椒豬柳</t>
    <phoneticPr fontId="1" type="noConversion"/>
  </si>
  <si>
    <t>豬後腿肉 洋蔥 黑胡椒</t>
    <phoneticPr fontId="1" type="noConversion"/>
  </si>
  <si>
    <t>茄汁豆腐</t>
    <phoneticPr fontId="1" type="noConversion"/>
  </si>
  <si>
    <t>豆腐 蕃茄罐頭 洋蔥</t>
    <phoneticPr fontId="1" type="noConversion"/>
  </si>
  <si>
    <t>肉雞</t>
    <phoneticPr fontId="1" type="noConversion"/>
  </si>
  <si>
    <t>乾海帶</t>
    <phoneticPr fontId="1" type="noConversion"/>
  </si>
  <si>
    <t>九層塔</t>
    <phoneticPr fontId="1" type="noConversion"/>
  </si>
  <si>
    <t>白蘿蔔</t>
    <phoneticPr fontId="1" type="noConversion"/>
  </si>
  <si>
    <t>洋蔥</t>
    <phoneticPr fontId="1" type="noConversion"/>
  </si>
  <si>
    <t>乾海帶</t>
    <phoneticPr fontId="1" type="noConversion"/>
  </si>
  <si>
    <t>味噌</t>
    <phoneticPr fontId="1" type="noConversion"/>
  </si>
  <si>
    <t>時瓜 豬骨 紅蘿蔔 薑</t>
    <phoneticPr fontId="1" type="noConversion"/>
  </si>
  <si>
    <t>時瓜湯</t>
    <phoneticPr fontId="1" type="noConversion"/>
  </si>
  <si>
    <t>紅蘿蔔</t>
    <phoneticPr fontId="1" type="noConversion"/>
  </si>
  <si>
    <t>洋蔥</t>
    <phoneticPr fontId="1" type="noConversion"/>
  </si>
  <si>
    <t>麻竹筍干</t>
  </si>
  <si>
    <t>絞肉</t>
  </si>
  <si>
    <t>韭菜</t>
    <phoneticPr fontId="1" type="noConversion"/>
  </si>
  <si>
    <t>紅蘿蔔 乾木耳</t>
    <phoneticPr fontId="1" type="noConversion"/>
  </si>
  <si>
    <t>紅蘿蔔</t>
    <phoneticPr fontId="1" type="noConversion"/>
  </si>
  <si>
    <t>三色豆</t>
    <phoneticPr fontId="1" type="noConversion"/>
  </si>
  <si>
    <t>有機</t>
    <phoneticPr fontId="1" type="noConversion"/>
  </si>
  <si>
    <t>有機</t>
    <phoneticPr fontId="1" type="noConversion"/>
  </si>
  <si>
    <t>金針菇</t>
    <phoneticPr fontId="1" type="noConversion"/>
  </si>
  <si>
    <t>海帶結</t>
    <phoneticPr fontId="1" type="noConversion"/>
  </si>
  <si>
    <t>油豆腐</t>
    <phoneticPr fontId="1" type="noConversion"/>
  </si>
  <si>
    <t>凍豆腐</t>
    <phoneticPr fontId="1" type="noConversion"/>
  </si>
  <si>
    <t>筍片</t>
    <phoneticPr fontId="1" type="noConversion"/>
  </si>
  <si>
    <t>豆干</t>
    <phoneticPr fontId="1" type="noConversion"/>
  </si>
  <si>
    <r>
      <rPr>
        <sz val="10"/>
        <rFont val="標楷體"/>
        <family val="4"/>
        <charset val="136"/>
      </rPr>
      <t>主菜</t>
    </r>
    <phoneticPr fontId="1" type="noConversion"/>
  </si>
  <si>
    <r>
      <rPr>
        <sz val="10"/>
        <rFont val="標楷體"/>
        <family val="4"/>
        <charset val="136"/>
      </rPr>
      <t>主菜食材明細</t>
    </r>
    <phoneticPr fontId="1" type="noConversion"/>
  </si>
  <si>
    <r>
      <rPr>
        <sz val="10"/>
        <rFont val="標楷體"/>
        <family val="4"/>
        <charset val="136"/>
      </rPr>
      <t>副菜一食材明細</t>
    </r>
    <phoneticPr fontId="1" type="noConversion"/>
  </si>
  <si>
    <r>
      <rPr>
        <sz val="10"/>
        <rFont val="標楷體"/>
        <family val="4"/>
        <charset val="136"/>
      </rPr>
      <t>主食</t>
    </r>
    <phoneticPr fontId="1" type="noConversion"/>
  </si>
  <si>
    <r>
      <rPr>
        <sz val="10"/>
        <rFont val="標楷體"/>
        <family val="4"/>
        <charset val="136"/>
      </rPr>
      <t>主食食材明細</t>
    </r>
    <phoneticPr fontId="1" type="noConversion"/>
  </si>
  <si>
    <r>
      <rPr>
        <sz val="10"/>
        <rFont val="標楷體"/>
        <family val="4"/>
        <charset val="136"/>
      </rPr>
      <t>副菜一</t>
    </r>
    <phoneticPr fontId="1" type="noConversion"/>
  </si>
  <si>
    <t>海根絲</t>
    <phoneticPr fontId="1" type="noConversion"/>
  </si>
  <si>
    <t>時瓜湯</t>
    <phoneticPr fontId="1" type="noConversion"/>
  </si>
  <si>
    <t>薑</t>
    <phoneticPr fontId="1" type="noConversion"/>
  </si>
  <si>
    <t>海帶結</t>
    <phoneticPr fontId="1" type="noConversion"/>
  </si>
  <si>
    <t>芝麻(熟)</t>
    <phoneticPr fontId="1" type="noConversion"/>
  </si>
  <si>
    <t>冷凍青花</t>
    <phoneticPr fontId="1" type="noConversion"/>
  </si>
  <si>
    <t>豆腐</t>
    <phoneticPr fontId="1" type="noConversion"/>
  </si>
  <si>
    <t>油豆腐</t>
    <phoneticPr fontId="1" type="noConversion"/>
  </si>
  <si>
    <t>筍片</t>
    <phoneticPr fontId="1" type="noConversion"/>
  </si>
  <si>
    <t>味噌海芽</t>
    <phoneticPr fontId="1" type="noConversion"/>
  </si>
  <si>
    <t>雞蛋  三色豆 洋蔥 大蒜</t>
    <phoneticPr fontId="1" type="noConversion"/>
  </si>
  <si>
    <t>雞蛋</t>
    <phoneticPr fontId="1" type="noConversion"/>
  </si>
  <si>
    <t>三色豆</t>
    <phoneticPr fontId="1" type="noConversion"/>
  </si>
  <si>
    <t>豉香豆干</t>
    <phoneticPr fontId="1" type="noConversion"/>
  </si>
  <si>
    <t>豆干 豆豉 大蒜</t>
    <phoneticPr fontId="1" type="noConversion"/>
  </si>
  <si>
    <t>月</t>
    <phoneticPr fontId="1" type="noConversion"/>
  </si>
  <si>
    <t>葷食菜單</t>
  </si>
  <si>
    <t>H5</t>
    <phoneticPr fontId="1" type="noConversion"/>
  </si>
  <si>
    <t>蛋香三色</t>
    <phoneticPr fontId="1" type="noConversion"/>
  </si>
  <si>
    <t>I3</t>
    <phoneticPr fontId="1" type="noConversion"/>
  </si>
  <si>
    <t>清炒玉菜</t>
    <phoneticPr fontId="1" type="noConversion"/>
  </si>
  <si>
    <t>高麗菜 紅蘿蔔 乾木耳 蒜</t>
    <phoneticPr fontId="1" type="noConversion"/>
  </si>
  <si>
    <t>I4</t>
  </si>
  <si>
    <t>I5</t>
  </si>
  <si>
    <t>J1</t>
    <phoneticPr fontId="1" type="noConversion"/>
  </si>
  <si>
    <t>J2</t>
  </si>
  <si>
    <t>J3</t>
  </si>
  <si>
    <t>J4</t>
  </si>
  <si>
    <t>J5</t>
  </si>
  <si>
    <t>K5</t>
    <phoneticPr fontId="1" type="noConversion"/>
  </si>
  <si>
    <t>L1</t>
    <phoneticPr fontId="1" type="noConversion"/>
  </si>
  <si>
    <t>L2</t>
  </si>
  <si>
    <t>L3</t>
  </si>
  <si>
    <t>L4</t>
  </si>
  <si>
    <t>L5</t>
  </si>
  <si>
    <t>麵食特餐</t>
    <phoneticPr fontId="1" type="noConversion"/>
  </si>
  <si>
    <t>銀蘿燒肉</t>
    <phoneticPr fontId="1" type="noConversion"/>
  </si>
  <si>
    <t>豬後腿肉 白蘿蔔 紅蘿蔔 大蒜</t>
    <phoneticPr fontId="1" type="noConversion"/>
  </si>
  <si>
    <t>塔香絞肉</t>
    <phoneticPr fontId="1" type="noConversion"/>
  </si>
  <si>
    <t>椒鹽魚排</t>
    <phoneticPr fontId="1" type="noConversion"/>
  </si>
  <si>
    <t>花生絞肉</t>
    <phoneticPr fontId="1" type="noConversion"/>
  </si>
  <si>
    <t>雪菜百頁</t>
    <phoneticPr fontId="1" type="noConversion"/>
  </si>
  <si>
    <t>雪裡紅 豆皮 薑</t>
    <phoneticPr fontId="1" type="noConversion"/>
  </si>
  <si>
    <t>針菇豆腐</t>
    <phoneticPr fontId="1" type="noConversion"/>
  </si>
  <si>
    <t>豆腐 金針菇 乾香菇 大蒜</t>
    <phoneticPr fontId="1" type="noConversion"/>
  </si>
  <si>
    <t>洋蔥炒蛋</t>
    <phoneticPr fontId="1" type="noConversion"/>
  </si>
  <si>
    <t>雞蛋 洋蔥 紅蘿蔔 大蒜</t>
    <phoneticPr fontId="1" type="noConversion"/>
  </si>
  <si>
    <t>豬絞肉 乾海帶 九層塔 大蒜</t>
    <phoneticPr fontId="1" type="noConversion"/>
  </si>
  <si>
    <t>絞肉 豆腐 三色豆 大蒜</t>
    <phoneticPr fontId="1" type="noConversion"/>
  </si>
  <si>
    <t>蛋香甘藍</t>
    <phoneticPr fontId="1" type="noConversion"/>
  </si>
  <si>
    <t>雞蛋 高麗菜 紅蘿蔔 蒜</t>
    <phoneticPr fontId="1" type="noConversion"/>
  </si>
  <si>
    <t>番茄蔬湯</t>
    <phoneticPr fontId="1" type="noConversion"/>
  </si>
  <si>
    <t>金針菜乾 榨菜 豬骨</t>
    <phoneticPr fontId="1" type="noConversion"/>
  </si>
  <si>
    <t>絞肉豆芽</t>
    <phoneticPr fontId="1" type="noConversion"/>
  </si>
  <si>
    <t>絞肉 豆芽菜 韭菜 紅蘿蔔 乾木耳</t>
    <phoneticPr fontId="1" type="noConversion"/>
  </si>
  <si>
    <t>蔬菜</t>
    <phoneticPr fontId="1" type="noConversion"/>
  </si>
  <si>
    <t>豬絞肉 馬鈴薯 洋蔥 咖哩粉</t>
    <phoneticPr fontId="1" type="noConversion"/>
  </si>
  <si>
    <t>清炒瓜苗</t>
    <phoneticPr fontId="1" type="noConversion"/>
  </si>
  <si>
    <t>雞蛋 冬粉 時蔬 乾木耳 大蒜</t>
    <phoneticPr fontId="1" type="noConversion"/>
  </si>
  <si>
    <t>紫菜蛋花湯</t>
    <phoneticPr fontId="1" type="noConversion"/>
  </si>
  <si>
    <t>乾海帶 雞蛋 薑</t>
    <phoneticPr fontId="1" type="noConversion"/>
  </si>
  <si>
    <t>愛玉甜湯</t>
    <phoneticPr fontId="1" type="noConversion"/>
  </si>
  <si>
    <t>米 糙米</t>
    <phoneticPr fontId="1" type="noConversion"/>
  </si>
  <si>
    <t>咖哩配料</t>
    <phoneticPr fontId="1" type="noConversion"/>
  </si>
  <si>
    <t>馬鈴薯 洋蔥 紅蘿蔔 咖哩粉</t>
    <phoneticPr fontId="1" type="noConversion"/>
  </si>
  <si>
    <t>蘿蔔湯</t>
    <phoneticPr fontId="1" type="noConversion"/>
  </si>
  <si>
    <t>白蘿蔔 紅蘿蔔 薑 豬骨</t>
    <phoneticPr fontId="1" type="noConversion"/>
  </si>
  <si>
    <t>絞肉時蔬</t>
    <phoneticPr fontId="1" type="noConversion"/>
  </si>
  <si>
    <t>豬絞肉 時蔬 乾木耳 大蒜</t>
    <phoneticPr fontId="1" type="noConversion"/>
  </si>
  <si>
    <t>三杯雞</t>
    <phoneticPr fontId="1" type="noConversion"/>
  </si>
  <si>
    <t>肉雞 乾海帶 九層塔 大蒜</t>
    <phoneticPr fontId="1" type="noConversion"/>
  </si>
  <si>
    <t>筍干燒肉</t>
    <phoneticPr fontId="1" type="noConversion"/>
  </si>
  <si>
    <t>魚排</t>
    <phoneticPr fontId="1" type="noConversion"/>
  </si>
  <si>
    <t>肉末豆芽</t>
    <phoneticPr fontId="1" type="noConversion"/>
  </si>
  <si>
    <t>凍豆腐 麻竹筍干 乾木耳 大蒜</t>
    <phoneticPr fontId="1" type="noConversion"/>
  </si>
  <si>
    <t>關東油腐</t>
    <phoneticPr fontId="1" type="noConversion"/>
  </si>
  <si>
    <r>
      <t>月菜單編排說明如下:一、為符合第一周的周二吃塊狀主菜，將J2主菜調整為</t>
    </r>
    <r>
      <rPr>
        <sz val="9"/>
        <color theme="1"/>
        <rFont val="新細明體"/>
        <family val="1"/>
        <charset val="136"/>
      </rPr>
      <t>｢茶香雞翅｣</t>
    </r>
    <phoneticPr fontId="1" type="noConversion"/>
  </si>
  <si>
    <t>甘藍蛋香</t>
    <phoneticPr fontId="1" type="noConversion"/>
  </si>
  <si>
    <t>雞蛋 高麗菜 紅蘿蔔 大蒜</t>
    <phoneticPr fontId="1" type="noConversion"/>
  </si>
  <si>
    <r>
      <t>L2</t>
    </r>
    <r>
      <rPr>
        <sz val="9"/>
        <color theme="1"/>
        <rFont val="細明體"/>
        <family val="3"/>
        <charset val="136"/>
      </rPr>
      <t>主菜調整為｢醬滷雞翅｣</t>
    </r>
    <r>
      <rPr>
        <sz val="9"/>
        <color theme="1"/>
        <rFont val="Tahoma"/>
        <family val="2"/>
      </rPr>
      <t>₀</t>
    </r>
    <phoneticPr fontId="1" type="noConversion"/>
  </si>
  <si>
    <t>｢麻婆豆腐｣</t>
  </si>
  <si>
    <t>L1｢番茄炒蛋｣調為｢清炒瓜苗｣､</t>
    <phoneticPr fontId="1" type="noConversion"/>
  </si>
  <si>
    <r>
      <t>L5</t>
    </r>
    <r>
      <rPr>
        <sz val="9"/>
        <color theme="1"/>
        <rFont val="細明體"/>
        <family val="3"/>
        <charset val="136"/>
      </rPr>
      <t>｢蛋酥白菜｣調為｢紅仁炒蛋｣､</t>
    </r>
    <phoneticPr fontId="1" type="noConversion"/>
  </si>
  <si>
    <t>泡菜豆芽</t>
    <phoneticPr fontId="1" type="noConversion"/>
  </si>
  <si>
    <t>家常凍腐</t>
    <phoneticPr fontId="1" type="noConversion"/>
  </si>
  <si>
    <t>豆皮海帶</t>
    <phoneticPr fontId="1" type="noConversion"/>
  </si>
  <si>
    <r>
      <t>､L</t>
    </r>
    <r>
      <rPr>
        <sz val="9"/>
        <color theme="1"/>
        <rFont val="Times New Roman"/>
        <family val="1"/>
      </rPr>
      <t>4</t>
    </r>
    <r>
      <rPr>
        <sz val="9"/>
        <color theme="1"/>
        <rFont val="細明體"/>
        <family val="3"/>
        <charset val="136"/>
      </rPr>
      <t>｢洋蔥炒蛋｣調為｢肉末豆芽｣､</t>
    </r>
    <phoneticPr fontId="1" type="noConversion"/>
  </si>
  <si>
    <r>
      <t>湯品:I4</t>
    </r>
    <r>
      <rPr>
        <sz val="8"/>
        <color theme="1"/>
        <rFont val="新細明體"/>
        <family val="1"/>
        <charset val="136"/>
      </rPr>
      <t>｢黑糖湯圓｣調為｢仙草甜湯｣､</t>
    </r>
    <r>
      <rPr>
        <sz val="8"/>
        <color theme="1"/>
        <rFont val="細明體"/>
        <family val="3"/>
        <charset val="136"/>
      </rPr>
      <t>K5｢蘿蔔湯｣調為｢金針湯｣､J3</t>
    </r>
    <r>
      <rPr>
        <sz val="8"/>
        <color theme="1"/>
        <rFont val="新細明體"/>
        <family val="1"/>
        <charset val="136"/>
      </rPr>
      <t>｢蘿蔔湯｣調為｢玉米農湯｣､</t>
    </r>
    <r>
      <rPr>
        <sz val="8"/>
        <color theme="1"/>
        <rFont val="細明體"/>
        <family val="3"/>
        <charset val="136"/>
      </rPr>
      <t>L4｢粉圓湯｣調為｢愛玉甜湯｣。</t>
    </r>
    <phoneticPr fontId="1" type="noConversion"/>
  </si>
  <si>
    <t>肉雞</t>
    <phoneticPr fontId="1" type="noConversion"/>
  </si>
  <si>
    <t>馬鈴薯</t>
    <phoneticPr fontId="1" type="noConversion"/>
  </si>
  <si>
    <t>洋蔥</t>
    <phoneticPr fontId="1" type="noConversion"/>
  </si>
  <si>
    <t>紅蘿蔔</t>
    <phoneticPr fontId="1" type="noConversion"/>
  </si>
  <si>
    <t>咖哩粉</t>
    <phoneticPr fontId="1" type="noConversion"/>
  </si>
  <si>
    <t>雞蛋</t>
    <phoneticPr fontId="1" type="noConversion"/>
  </si>
  <si>
    <t>雪裡紅</t>
    <phoneticPr fontId="1" type="noConversion"/>
  </si>
  <si>
    <t>仙草</t>
    <phoneticPr fontId="1" type="noConversion"/>
  </si>
  <si>
    <t>有機</t>
    <phoneticPr fontId="1" type="noConversion"/>
  </si>
  <si>
    <t>豆豉</t>
    <phoneticPr fontId="1" type="noConversion"/>
  </si>
  <si>
    <t>白蘿蔔</t>
    <phoneticPr fontId="1" type="noConversion"/>
  </si>
  <si>
    <t>紅蘿蔔</t>
    <phoneticPr fontId="1" type="noConversion"/>
  </si>
  <si>
    <t>乾木耳</t>
  </si>
  <si>
    <t>乾木耳</t>
    <phoneticPr fontId="1" type="noConversion"/>
  </si>
  <si>
    <t>豆芽菜</t>
    <phoneticPr fontId="1" type="noConversion"/>
  </si>
  <si>
    <t>韭菜</t>
    <phoneticPr fontId="1" type="noConversion"/>
  </si>
  <si>
    <t>刈包</t>
    <phoneticPr fontId="1" type="noConversion"/>
  </si>
  <si>
    <t>(食材明細以百人份計量，營養分析以個人計量)每周供應特餐一次，當日主食及副菜一得混搭供應，國中4菜1湯，國小3菜1湯，其中肉雞包含23%骨頭之採購量</t>
    <phoneticPr fontId="1" type="noConversion"/>
  </si>
  <si>
    <t>HI循環</t>
    <phoneticPr fontId="1" type="noConversion"/>
  </si>
  <si>
    <t>裹粉旗魚塊</t>
    <phoneticPr fontId="1" type="noConversion"/>
  </si>
  <si>
    <t>豆瓣醬</t>
    <phoneticPr fontId="1" type="noConversion"/>
  </si>
  <si>
    <t xml:space="preserve">紅蘿蔔 </t>
    <phoneticPr fontId="1" type="noConversion"/>
  </si>
  <si>
    <t>隼人瓜苗</t>
    <phoneticPr fontId="1" type="noConversion"/>
  </si>
  <si>
    <t>乾木耳</t>
    <phoneticPr fontId="1" type="noConversion"/>
  </si>
  <si>
    <t>香油</t>
    <phoneticPr fontId="1" type="noConversion"/>
  </si>
  <si>
    <t>豬絞肉</t>
    <phoneticPr fontId="1" type="noConversion"/>
  </si>
  <si>
    <t>豬絞肉</t>
    <phoneticPr fontId="1" type="noConversion"/>
  </si>
  <si>
    <t>馬鈴薯</t>
    <phoneticPr fontId="1" type="noConversion"/>
  </si>
  <si>
    <t>豆干</t>
    <phoneticPr fontId="1" type="noConversion"/>
  </si>
  <si>
    <t>時蔬</t>
    <phoneticPr fontId="1" type="noConversion"/>
  </si>
  <si>
    <t xml:space="preserve"> 隼人瓜苗 雞蛋 紅蘿蔔</t>
    <phoneticPr fontId="1" type="noConversion"/>
  </si>
  <si>
    <t>紅蘿蔔</t>
    <phoneticPr fontId="1" type="noConversion"/>
  </si>
  <si>
    <t>豬絞肉</t>
    <phoneticPr fontId="1" type="noConversion"/>
  </si>
  <si>
    <t>豬後腿肉 豆芽菜 韭菜 紅蘿蔔</t>
    <phoneticPr fontId="1" type="noConversion"/>
  </si>
  <si>
    <t>涼拌參拼</t>
    <phoneticPr fontId="1" type="noConversion"/>
  </si>
  <si>
    <r>
      <t>配合食材認證與提升用餐滿意度，副菜一:I4</t>
    </r>
    <r>
      <rPr>
        <sz val="9"/>
        <color theme="1"/>
        <rFont val="新細明體"/>
        <family val="1"/>
        <charset val="136"/>
      </rPr>
      <t>｢絞肉豆芽｣</t>
    </r>
    <r>
      <rPr>
        <sz val="9"/>
        <color theme="1"/>
        <rFont val="細明體"/>
        <family val="3"/>
        <charset val="136"/>
      </rPr>
      <t>調為｢清炒玉菜｣</t>
    </r>
    <r>
      <rPr>
        <sz val="9"/>
        <color theme="1"/>
        <rFont val="新細明體"/>
        <family val="1"/>
        <charset val="136"/>
      </rPr>
      <t>､</t>
    </r>
    <r>
      <rPr>
        <sz val="9"/>
        <color theme="1"/>
        <rFont val="細明體"/>
        <family val="3"/>
        <charset val="136"/>
      </rPr>
      <t>J1｢刈薯炒蛋｣調為｢涼拌參拼｣</t>
    </r>
    <r>
      <rPr>
        <sz val="9"/>
        <color theme="1"/>
        <rFont val="新細明體"/>
        <family val="1"/>
        <charset val="136"/>
      </rPr>
      <t>､</t>
    </r>
    <r>
      <rPr>
        <sz val="9"/>
        <color theme="1"/>
        <rFont val="細明體"/>
        <family val="3"/>
        <charset val="136"/>
      </rPr>
      <t>J2｢玉米三色｣調為｢家常豆腐｣､J4</t>
    </r>
    <phoneticPr fontId="1" type="noConversion"/>
  </si>
  <si>
    <t>脆拌海帶</t>
    <phoneticPr fontId="1" type="noConversion"/>
  </si>
  <si>
    <t>豆皮 乾海帶  香油 大蒜</t>
    <phoneticPr fontId="1" type="noConversion"/>
  </si>
  <si>
    <t>J循環</t>
    <phoneticPr fontId="1" type="noConversion"/>
  </si>
  <si>
    <t>金菇豆腐</t>
    <phoneticPr fontId="1" type="noConversion"/>
  </si>
  <si>
    <t>KL循環</t>
    <phoneticPr fontId="1" type="noConversion"/>
  </si>
  <si>
    <t>豬絞肉</t>
    <phoneticPr fontId="1" type="noConversion"/>
  </si>
  <si>
    <t>乾海帶</t>
    <phoneticPr fontId="1" type="noConversion"/>
  </si>
  <si>
    <t>九層塔</t>
    <phoneticPr fontId="1" type="noConversion"/>
  </si>
  <si>
    <t>豬後腿肉</t>
    <phoneticPr fontId="1" type="noConversion"/>
  </si>
  <si>
    <t>黑胡椒</t>
    <phoneticPr fontId="1" type="noConversion"/>
  </si>
  <si>
    <t>豬絞肉</t>
    <phoneticPr fontId="1" type="noConversion"/>
  </si>
  <si>
    <t>水煮花生</t>
    <phoneticPr fontId="1" type="noConversion"/>
  </si>
  <si>
    <t>麵筋</t>
    <phoneticPr fontId="1" type="noConversion"/>
  </si>
  <si>
    <t>洋蔥</t>
    <phoneticPr fontId="1" type="noConversion"/>
  </si>
  <si>
    <t>番茄罐頭</t>
    <phoneticPr fontId="1" type="noConversion"/>
  </si>
  <si>
    <t>絞肉 豆芽菜 韓式泡菜</t>
    <phoneticPr fontId="1" type="noConversion"/>
  </si>
  <si>
    <t>豆芽菜</t>
    <phoneticPr fontId="1" type="noConversion"/>
  </si>
  <si>
    <t>韭菜</t>
    <phoneticPr fontId="1" type="noConversion"/>
  </si>
  <si>
    <t>匈牙利紅椒</t>
    <phoneticPr fontId="1" type="noConversion"/>
  </si>
  <si>
    <t>金針菜乾</t>
    <phoneticPr fontId="1" type="noConversion"/>
  </si>
  <si>
    <t xml:space="preserve">隼人瓜苗 紅蘿蔔 </t>
    <phoneticPr fontId="1" type="noConversion"/>
  </si>
  <si>
    <t>麻竹筍干</t>
    <phoneticPr fontId="1" type="noConversion"/>
  </si>
  <si>
    <t>豆干</t>
    <phoneticPr fontId="1" type="noConversion"/>
  </si>
  <si>
    <t>雞蛋</t>
    <phoneticPr fontId="1" type="noConversion"/>
  </si>
  <si>
    <t>高麗菜</t>
    <phoneticPr fontId="1" type="noConversion"/>
  </si>
  <si>
    <t>乾木耳</t>
    <phoneticPr fontId="1" type="noConversion"/>
  </si>
  <si>
    <t>金針菇</t>
    <phoneticPr fontId="1" type="noConversion"/>
  </si>
  <si>
    <t>乾香菇</t>
    <phoneticPr fontId="1" type="noConversion"/>
  </si>
  <si>
    <t>薑</t>
    <phoneticPr fontId="1" type="noConversion"/>
  </si>
  <si>
    <t>愛玉</t>
    <phoneticPr fontId="1" type="noConversion"/>
  </si>
  <si>
    <t>紅蘿蔔</t>
    <phoneticPr fontId="1" type="noConversion"/>
  </si>
  <si>
    <t>乾木耳</t>
    <phoneticPr fontId="1" type="noConversion"/>
  </si>
  <si>
    <t>蛋</t>
    <phoneticPr fontId="1" type="noConversion"/>
  </si>
  <si>
    <t>豆皮</t>
    <phoneticPr fontId="1" type="noConversion"/>
  </si>
  <si>
    <t>豆皮 乾海帶 香油 大蒜</t>
    <phoneticPr fontId="1" type="noConversion"/>
  </si>
  <si>
    <t>香油</t>
    <phoneticPr fontId="1" type="noConversion"/>
  </si>
  <si>
    <t>白蘿蔔</t>
    <phoneticPr fontId="1" type="noConversion"/>
  </si>
  <si>
    <t>豬骨</t>
    <phoneticPr fontId="1" type="noConversion"/>
  </si>
  <si>
    <t>時蔬 番茄罐頭  薑 豬骨</t>
    <phoneticPr fontId="1" type="noConversion"/>
  </si>
  <si>
    <t>番茄醬</t>
    <phoneticPr fontId="1" type="noConversion"/>
  </si>
  <si>
    <t>番茄罐</t>
    <phoneticPr fontId="1" type="noConversion"/>
  </si>
  <si>
    <t>海根絲</t>
    <phoneticPr fontId="1" type="noConversion"/>
  </si>
  <si>
    <t>咖哩飯餐</t>
    <phoneticPr fontId="1" type="noConversion"/>
  </si>
  <si>
    <t>豬絞肉 水煮花生 麵筋 大蒜</t>
    <phoneticPr fontId="1" type="noConversion"/>
  </si>
  <si>
    <t>油蔥酥</t>
    <phoneticPr fontId="1" type="noConversion"/>
  </si>
  <si>
    <t>油豆腐 白蘿蔔 紅蘿蔔 甜玉米 蒜</t>
    <phoneticPr fontId="1" type="noConversion"/>
  </si>
  <si>
    <t>甜玉米</t>
    <phoneticPr fontId="1" type="noConversion"/>
  </si>
  <si>
    <t>清炒時蔬</t>
    <phoneticPr fontId="1" type="noConversion"/>
  </si>
  <si>
    <t>時蔬 紅蘿蔔 乾木耳 蒜</t>
    <phoneticPr fontId="1" type="noConversion"/>
  </si>
  <si>
    <t>副菜二:I3｢清炒玉菜｣調為｢絞肉豆芽｣､J3｢肉絲季豆｣調為｢小餐包｣､L3｢肉絲豆芽｣調為｢清炒時蔬｣</t>
    <phoneticPr fontId="1" type="noConversion"/>
  </si>
  <si>
    <t>｢白菜肉末｣調為｢清炒瓜苗｣､J5｢家常豆腐｣調為｢脆拌海帶｣、K5｢豆包豆芽｣調為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</si>
</sst>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/d;@"/>
    <numFmt numFmtId="177" formatCode="[$-404]aaaa;@"/>
    <numFmt numFmtId="178" formatCode="0.0_ "/>
    <numFmt numFmtId="179" formatCode="0.00_ "/>
    <numFmt numFmtId="180" formatCode="0_ "/>
    <numFmt numFmtId="181" formatCode="[$-404]aaa;@"/>
  </numFmts>
  <fonts count="5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0" tint="-0.14999847407452621"/>
      <name val="Times New Roman"/>
      <family val="1"/>
    </font>
    <font>
      <sz val="10"/>
      <color theme="1"/>
      <name val="細明體"/>
      <family val="3"/>
      <charset val="136"/>
    </font>
    <font>
      <sz val="8"/>
      <color theme="1"/>
      <name val="標楷體"/>
      <family val="4"/>
      <charset val="136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新細明體"/>
      <family val="2"/>
      <charset val="136"/>
      <scheme val="minor"/>
    </font>
    <font>
      <sz val="8"/>
      <color theme="1"/>
      <name val="新細明體"/>
      <family val="1"/>
      <charset val="136"/>
      <scheme val="minor"/>
    </font>
    <font>
      <sz val="6"/>
      <color theme="1"/>
      <name val="新細明體"/>
      <family val="1"/>
      <charset val="136"/>
      <scheme val="minor"/>
    </font>
    <font>
      <sz val="12"/>
      <color theme="1"/>
      <name val="DFKai-SB"/>
      <family val="4"/>
      <charset val="136"/>
    </font>
    <font>
      <sz val="9"/>
      <name val="細明體"/>
      <family val="3"/>
      <charset val="136"/>
    </font>
    <font>
      <sz val="12"/>
      <color rgb="FFFF0000"/>
      <name val="標楷體"/>
      <family val="4"/>
      <charset val="136"/>
    </font>
    <font>
      <sz val="9"/>
      <color theme="1"/>
      <name val="細明體"/>
      <family val="3"/>
      <charset val="136"/>
    </font>
    <font>
      <sz val="8"/>
      <color theme="1"/>
      <name val="細明體"/>
      <family val="3"/>
      <charset val="136"/>
    </font>
    <font>
      <sz val="12"/>
      <name val="標楷體"/>
      <family val="4"/>
      <charset val="136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8"/>
      <color theme="1" tint="0.249977111117893"/>
      <name val="細明體"/>
      <family val="3"/>
      <charset val="136"/>
    </font>
    <font>
      <sz val="10"/>
      <name val="細明體"/>
      <family val="3"/>
      <charset val="136"/>
    </font>
    <font>
      <sz val="10"/>
      <name val="Times New Roman"/>
      <family val="1"/>
    </font>
    <font>
      <sz val="11"/>
      <color theme="1"/>
      <name val="新細明體"/>
      <family val="2"/>
      <charset val="136"/>
      <scheme val="minor"/>
    </font>
    <font>
      <sz val="11"/>
      <color theme="1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9"/>
      <color theme="1"/>
      <name val="新細明體"/>
      <family val="1"/>
      <charset val="136"/>
    </font>
    <font>
      <sz val="9"/>
      <color theme="1"/>
      <name val="Tahoma"/>
      <family val="2"/>
    </font>
    <font>
      <sz val="9"/>
      <color theme="1"/>
      <name val="新細明體"/>
      <family val="2"/>
      <charset val="136"/>
      <scheme val="minor"/>
    </font>
    <font>
      <sz val="14"/>
      <color rgb="FFFF0000"/>
      <name val="Arial Unicode MS"/>
      <family val="2"/>
      <charset val="136"/>
    </font>
    <font>
      <sz val="9"/>
      <color theme="1"/>
      <name val="標楷體"/>
      <family val="4"/>
      <charset val="136"/>
    </font>
    <font>
      <sz val="6"/>
      <color theme="1"/>
      <name val="新細明體"/>
      <family val="2"/>
      <charset val="136"/>
      <scheme val="minor"/>
    </font>
    <font>
      <sz val="6"/>
      <color theme="1"/>
      <name val="標楷體"/>
      <family val="4"/>
      <charset val="136"/>
    </font>
    <font>
      <sz val="12"/>
      <color theme="0" tint="-0.249977111117893"/>
      <name val="新細明體"/>
      <family val="2"/>
      <charset val="136"/>
      <scheme val="minor"/>
    </font>
    <font>
      <sz val="9"/>
      <color theme="1"/>
      <name val="新細明體"/>
      <family val="1"/>
      <charset val="136"/>
      <scheme val="minor"/>
    </font>
    <font>
      <sz val="12"/>
      <color theme="1"/>
      <name val="細明體"/>
      <family val="3"/>
      <charset val="136"/>
    </font>
    <font>
      <sz val="6"/>
      <color theme="1"/>
      <name val="細明體"/>
      <family val="3"/>
      <charset val="136"/>
    </font>
    <font>
      <sz val="12"/>
      <name val="新細明體"/>
      <family val="2"/>
      <charset val="136"/>
      <scheme val="minor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sz val="8"/>
      <name val="標楷體"/>
      <family val="4"/>
      <charset val="136"/>
    </font>
    <font>
      <sz val="12"/>
      <name val="Times New Roman"/>
      <family val="1"/>
    </font>
    <font>
      <sz val="12"/>
      <name val="DFKai-SB"/>
      <family val="4"/>
      <charset val="136"/>
    </font>
    <font>
      <sz val="11"/>
      <name val="細明體"/>
      <family val="3"/>
      <charset val="136"/>
    </font>
    <font>
      <sz val="8"/>
      <name val="細明體"/>
      <family val="3"/>
      <charset val="136"/>
    </font>
    <font>
      <sz val="8"/>
      <color theme="1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12"/>
      <color theme="0" tint="-0.14999847407452621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249977111117893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249977111117893"/>
      </top>
      <bottom style="thin">
        <color theme="0" tint="-0.499984740745262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499984740745262"/>
      </bottom>
      <diagonal/>
    </border>
    <border>
      <left/>
      <right style="thin">
        <color theme="0" tint="-0.249977111117893"/>
      </right>
      <top style="thin">
        <color theme="0" tint="-0.499984740745262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499984740745262"/>
      </top>
      <bottom/>
      <diagonal/>
    </border>
    <border>
      <left/>
      <right style="thin">
        <color theme="0" tint="-0.34998626667073579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499984740745262"/>
      </right>
      <top/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249977111117893"/>
      </right>
      <top/>
      <bottom/>
      <diagonal/>
    </border>
    <border>
      <left/>
      <right style="thin">
        <color theme="0" tint="-0.499984740745262"/>
      </right>
      <top/>
      <bottom style="thin">
        <color theme="0" tint="-0.249977111117893"/>
      </bottom>
      <diagonal/>
    </border>
    <border>
      <left style="thin">
        <color theme="0" tint="-0.499984740745262"/>
      </left>
      <right/>
      <top/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499984740745262"/>
      </top>
      <bottom/>
      <diagonal/>
    </border>
    <border>
      <left/>
      <right/>
      <top style="thin">
        <color theme="0" tint="-0.249977111117893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/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499984740745262"/>
      </right>
      <top/>
      <bottom/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499984740745262"/>
      </left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  <border>
      <left/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</borders>
  <cellStyleXfs count="8">
    <xf numFmtId="0" fontId="0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</cellStyleXfs>
  <cellXfs count="50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1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8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10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32" fillId="0" borderId="0" xfId="0" applyFont="1" applyBorder="1">
      <alignment vertical="center"/>
    </xf>
    <xf numFmtId="0" fontId="33" fillId="0" borderId="0" xfId="0" applyFont="1" applyBorder="1">
      <alignment vertical="center"/>
    </xf>
    <xf numFmtId="0" fontId="10" fillId="0" borderId="1" xfId="0" applyFont="1" applyBorder="1">
      <alignment vertical="center"/>
    </xf>
    <xf numFmtId="0" fontId="34" fillId="0" borderId="1" xfId="0" applyFont="1" applyBorder="1">
      <alignment vertical="center"/>
    </xf>
    <xf numFmtId="0" fontId="0" fillId="0" borderId="9" xfId="0" applyBorder="1">
      <alignment vertical="center"/>
    </xf>
    <xf numFmtId="0" fontId="27" fillId="0" borderId="0" xfId="0" applyFont="1" applyFill="1" applyBorder="1">
      <alignment vertical="center"/>
    </xf>
    <xf numFmtId="0" fontId="6" fillId="0" borderId="2" xfId="0" applyFont="1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8" fillId="0" borderId="4" xfId="0" applyFont="1" applyFill="1" applyBorder="1">
      <alignment vertical="center"/>
    </xf>
    <xf numFmtId="0" fontId="0" fillId="0" borderId="10" xfId="0" applyBorder="1">
      <alignment vertical="center"/>
    </xf>
    <xf numFmtId="179" fontId="35" fillId="0" borderId="0" xfId="0" applyNumberFormat="1" applyFont="1" applyBorder="1">
      <alignment vertical="center"/>
    </xf>
    <xf numFmtId="178" fontId="12" fillId="0" borderId="0" xfId="0" applyNumberFormat="1" applyFont="1" applyBorder="1">
      <alignment vertical="center"/>
    </xf>
    <xf numFmtId="0" fontId="0" fillId="0" borderId="0" xfId="0" applyFill="1" applyBorder="1">
      <alignment vertical="center"/>
    </xf>
    <xf numFmtId="0" fontId="35" fillId="0" borderId="0" xfId="0" applyFont="1" applyBorder="1">
      <alignment vertical="center"/>
    </xf>
    <xf numFmtId="180" fontId="0" fillId="0" borderId="0" xfId="0" applyNumberFormat="1" applyBorder="1">
      <alignment vertical="center"/>
    </xf>
    <xf numFmtId="180" fontId="0" fillId="0" borderId="0" xfId="0" applyNumberFormat="1" applyFill="1" applyBorder="1">
      <alignment vertical="center"/>
    </xf>
    <xf numFmtId="180" fontId="26" fillId="0" borderId="0" xfId="0" applyNumberFormat="1" applyFont="1" applyBorder="1">
      <alignment vertical="center"/>
    </xf>
    <xf numFmtId="180" fontId="0" fillId="0" borderId="0" xfId="0" applyNumberFormat="1" applyFont="1" applyBorder="1">
      <alignment vertical="center"/>
    </xf>
    <xf numFmtId="0" fontId="6" fillId="0" borderId="13" xfId="0" applyFont="1" applyBorder="1">
      <alignment vertical="center"/>
    </xf>
    <xf numFmtId="0" fontId="10" fillId="0" borderId="13" xfId="0" applyFont="1" applyBorder="1">
      <alignment vertical="center"/>
    </xf>
    <xf numFmtId="0" fontId="34" fillId="0" borderId="13" xfId="0" applyFont="1" applyBorder="1">
      <alignment vertical="center"/>
    </xf>
    <xf numFmtId="0" fontId="4" fillId="0" borderId="13" xfId="0" applyFont="1" applyBorder="1">
      <alignment vertical="center"/>
    </xf>
    <xf numFmtId="0" fontId="9" fillId="0" borderId="13" xfId="0" applyFont="1" applyBorder="1">
      <alignment vertical="center"/>
    </xf>
    <xf numFmtId="0" fontId="35" fillId="0" borderId="13" xfId="0" applyNumberFormat="1" applyFont="1" applyBorder="1" applyAlignment="1"/>
    <xf numFmtId="0" fontId="14" fillId="0" borderId="13" xfId="0" applyNumberFormat="1" applyFont="1" applyBorder="1" applyAlignment="1">
      <alignment wrapText="1"/>
    </xf>
    <xf numFmtId="0" fontId="14" fillId="0" borderId="13" xfId="0" applyNumberFormat="1" applyFont="1" applyBorder="1" applyAlignment="1"/>
    <xf numFmtId="0" fontId="35" fillId="0" borderId="13" xfId="0" applyFont="1" applyBorder="1">
      <alignment vertical="center"/>
    </xf>
    <xf numFmtId="0" fontId="14" fillId="0" borderId="13" xfId="0" applyFont="1" applyBorder="1">
      <alignment vertical="center"/>
    </xf>
    <xf numFmtId="176" fontId="5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8" fillId="0" borderId="13" xfId="0" applyFont="1" applyBorder="1">
      <alignment vertical="center"/>
    </xf>
    <xf numFmtId="0" fontId="17" fillId="0" borderId="13" xfId="0" applyFont="1" applyBorder="1">
      <alignment vertical="center"/>
    </xf>
    <xf numFmtId="0" fontId="3" fillId="0" borderId="13" xfId="0" applyFont="1" applyBorder="1">
      <alignment vertical="center"/>
    </xf>
    <xf numFmtId="0" fontId="19" fillId="0" borderId="13" xfId="0" applyFont="1" applyBorder="1" applyAlignment="1">
      <alignment vertical="center" wrapText="1"/>
    </xf>
    <xf numFmtId="0" fontId="34" fillId="2" borderId="13" xfId="0" applyFont="1" applyFill="1" applyBorder="1" applyAlignment="1">
      <alignment horizontal="center" vertical="center" wrapText="1"/>
    </xf>
    <xf numFmtId="0" fontId="12" fillId="0" borderId="13" xfId="0" applyFont="1" applyBorder="1">
      <alignment vertical="center"/>
    </xf>
    <xf numFmtId="0" fontId="3" fillId="0" borderId="13" xfId="0" applyFont="1" applyFill="1" applyBorder="1">
      <alignment vertical="center"/>
    </xf>
    <xf numFmtId="0" fontId="5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>
      <alignment vertical="center"/>
    </xf>
    <xf numFmtId="0" fontId="18" fillId="0" borderId="13" xfId="0" applyFont="1" applyBorder="1" applyAlignment="1">
      <alignment vertical="center" wrapText="1"/>
    </xf>
    <xf numFmtId="0" fontId="3" fillId="0" borderId="17" xfId="0" applyFont="1" applyBorder="1">
      <alignment vertical="center"/>
    </xf>
    <xf numFmtId="0" fontId="18" fillId="0" borderId="14" xfId="0" applyFont="1" applyBorder="1" applyAlignment="1">
      <alignment vertical="center" wrapText="1"/>
    </xf>
    <xf numFmtId="0" fontId="32" fillId="0" borderId="13" xfId="0" applyFont="1" applyBorder="1">
      <alignment vertical="center"/>
    </xf>
    <xf numFmtId="0" fontId="3" fillId="0" borderId="18" xfId="0" applyFont="1" applyBorder="1">
      <alignment vertical="center"/>
    </xf>
    <xf numFmtId="0" fontId="32" fillId="0" borderId="13" xfId="0" applyFont="1" applyBorder="1" applyAlignment="1">
      <alignment vertical="center" wrapText="1"/>
    </xf>
    <xf numFmtId="0" fontId="3" fillId="0" borderId="16" xfId="0" applyFont="1" applyFill="1" applyBorder="1">
      <alignment vertical="center"/>
    </xf>
    <xf numFmtId="0" fontId="18" fillId="0" borderId="15" xfId="0" applyFont="1" applyBorder="1" applyAlignment="1">
      <alignment vertical="center" wrapText="1"/>
    </xf>
    <xf numFmtId="0" fontId="0" fillId="0" borderId="14" xfId="0" applyBorder="1">
      <alignment vertical="center"/>
    </xf>
    <xf numFmtId="0" fontId="18" fillId="0" borderId="17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178" fontId="0" fillId="0" borderId="0" xfId="0" applyNumberFormat="1" applyBorder="1">
      <alignment vertical="center"/>
    </xf>
    <xf numFmtId="0" fontId="40" fillId="0" borderId="13" xfId="0" applyFont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0" fillId="0" borderId="20" xfId="0" applyBorder="1">
      <alignment vertical="center"/>
    </xf>
    <xf numFmtId="176" fontId="26" fillId="0" borderId="20" xfId="0" applyNumberFormat="1" applyFont="1" applyBorder="1">
      <alignment vertical="center"/>
    </xf>
    <xf numFmtId="0" fontId="28" fillId="0" borderId="20" xfId="0" applyFont="1" applyBorder="1" applyAlignment="1">
      <alignment horizontal="left" vertical="center"/>
    </xf>
    <xf numFmtId="176" fontId="0" fillId="0" borderId="20" xfId="0" applyNumberFormat="1" applyBorder="1">
      <alignment vertical="center"/>
    </xf>
    <xf numFmtId="0" fontId="15" fillId="0" borderId="0" xfId="0" applyFont="1" applyBorder="1" applyAlignment="1">
      <alignment horizontal="left" vertical="center"/>
    </xf>
    <xf numFmtId="0" fontId="26" fillId="0" borderId="0" xfId="0" applyFont="1" applyBorder="1">
      <alignment vertical="center"/>
    </xf>
    <xf numFmtId="0" fontId="0" fillId="0" borderId="21" xfId="0" applyBorder="1">
      <alignment vertical="center"/>
    </xf>
    <xf numFmtId="0" fontId="36" fillId="2" borderId="22" xfId="0" applyFont="1" applyFill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15" fillId="0" borderId="24" xfId="0" applyFont="1" applyFill="1" applyBorder="1" applyAlignment="1">
      <alignment horizontal="left" vertical="center"/>
    </xf>
    <xf numFmtId="0" fontId="8" fillId="0" borderId="26" xfId="0" applyFont="1" applyFill="1" applyBorder="1">
      <alignment vertical="center"/>
    </xf>
    <xf numFmtId="0" fontId="27" fillId="0" borderId="24" xfId="0" applyFont="1" applyFill="1" applyBorder="1">
      <alignment vertical="center"/>
    </xf>
    <xf numFmtId="0" fontId="20" fillId="0" borderId="27" xfId="0" applyFont="1" applyBorder="1">
      <alignment vertical="center"/>
    </xf>
    <xf numFmtId="0" fontId="17" fillId="0" borderId="0" xfId="0" applyFont="1" applyBorder="1">
      <alignment vertical="center"/>
    </xf>
    <xf numFmtId="0" fontId="35" fillId="0" borderId="31" xfId="0" applyFont="1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1" xfId="0" applyFill="1" applyBorder="1">
      <alignment vertical="center"/>
    </xf>
    <xf numFmtId="0" fontId="20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35" fillId="0" borderId="38" xfId="0" applyFont="1" applyBorder="1">
      <alignment vertical="center"/>
    </xf>
    <xf numFmtId="0" fontId="36" fillId="2" borderId="39" xfId="0" applyFont="1" applyFill="1" applyBorder="1" applyAlignment="1">
      <alignment horizontal="center" vertical="center" wrapText="1"/>
    </xf>
    <xf numFmtId="0" fontId="2" fillId="0" borderId="37" xfId="0" applyFont="1" applyBorder="1">
      <alignment vertical="center"/>
    </xf>
    <xf numFmtId="179" fontId="35" fillId="0" borderId="37" xfId="0" applyNumberFormat="1" applyFont="1" applyBorder="1">
      <alignment vertical="center"/>
    </xf>
    <xf numFmtId="0" fontId="0" fillId="0" borderId="40" xfId="0" applyBorder="1">
      <alignment vertical="center"/>
    </xf>
    <xf numFmtId="0" fontId="34" fillId="0" borderId="36" xfId="0" applyFont="1" applyBorder="1">
      <alignment vertical="center"/>
    </xf>
    <xf numFmtId="0" fontId="6" fillId="0" borderId="37" xfId="0" applyFont="1" applyBorder="1">
      <alignment vertical="center"/>
    </xf>
    <xf numFmtId="0" fontId="4" fillId="0" borderId="37" xfId="0" applyFont="1" applyBorder="1">
      <alignment vertical="center"/>
    </xf>
    <xf numFmtId="0" fontId="9" fillId="0" borderId="37" xfId="0" applyFont="1" applyBorder="1">
      <alignment vertical="center"/>
    </xf>
    <xf numFmtId="0" fontId="35" fillId="0" borderId="41" xfId="0" applyNumberFormat="1" applyFont="1" applyBorder="1" applyAlignment="1"/>
    <xf numFmtId="0" fontId="14" fillId="0" borderId="36" xfId="0" applyNumberFormat="1" applyFont="1" applyBorder="1" applyAlignment="1">
      <alignment wrapText="1"/>
    </xf>
    <xf numFmtId="0" fontId="14" fillId="0" borderId="42" xfId="0" applyNumberFormat="1" applyFont="1" applyBorder="1" applyAlignment="1"/>
    <xf numFmtId="0" fontId="14" fillId="0" borderId="42" xfId="0" applyNumberFormat="1" applyFont="1" applyBorder="1" applyAlignment="1">
      <alignment wrapText="1"/>
    </xf>
    <xf numFmtId="0" fontId="35" fillId="0" borderId="42" xfId="0" applyFont="1" applyBorder="1">
      <alignment vertical="center"/>
    </xf>
    <xf numFmtId="0" fontId="14" fillId="0" borderId="37" xfId="0" applyFont="1" applyBorder="1">
      <alignment vertical="center"/>
    </xf>
    <xf numFmtId="0" fontId="9" fillId="0" borderId="39" xfId="0" applyFont="1" applyBorder="1">
      <alignment vertical="center"/>
    </xf>
    <xf numFmtId="0" fontId="9" fillId="0" borderId="0" xfId="0" applyFont="1" applyBorder="1">
      <alignment vertical="center"/>
    </xf>
    <xf numFmtId="0" fontId="20" fillId="0" borderId="39" xfId="0" applyFont="1" applyBorder="1">
      <alignment vertical="center"/>
    </xf>
    <xf numFmtId="0" fontId="3" fillId="0" borderId="38" xfId="0" applyFont="1" applyBorder="1">
      <alignment vertical="center"/>
    </xf>
    <xf numFmtId="0" fontId="15" fillId="0" borderId="39" xfId="0" applyFont="1" applyBorder="1" applyAlignment="1">
      <alignment horizontal="left" vertical="center"/>
    </xf>
    <xf numFmtId="0" fontId="27" fillId="0" borderId="38" xfId="0" applyFont="1" applyBorder="1">
      <alignment vertical="center"/>
    </xf>
    <xf numFmtId="0" fontId="27" fillId="0" borderId="0" xfId="0" applyFont="1" applyBorder="1">
      <alignment vertical="center"/>
    </xf>
    <xf numFmtId="0" fontId="17" fillId="0" borderId="38" xfId="0" applyFont="1" applyBorder="1">
      <alignment vertical="center"/>
    </xf>
    <xf numFmtId="0" fontId="5" fillId="0" borderId="45" xfId="0" applyFont="1" applyBorder="1" applyAlignment="1">
      <alignment horizontal="left" vertical="center"/>
    </xf>
    <xf numFmtId="0" fontId="27" fillId="0" borderId="37" xfId="0" applyFont="1" applyBorder="1">
      <alignment vertical="center"/>
    </xf>
    <xf numFmtId="0" fontId="34" fillId="0" borderId="45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38" xfId="0" applyFont="1" applyBorder="1">
      <alignment vertical="center"/>
    </xf>
    <xf numFmtId="0" fontId="6" fillId="0" borderId="47" xfId="0" applyFont="1" applyBorder="1">
      <alignment vertical="center"/>
    </xf>
    <xf numFmtId="0" fontId="6" fillId="0" borderId="48" xfId="0" applyFont="1" applyBorder="1">
      <alignment vertical="center"/>
    </xf>
    <xf numFmtId="0" fontId="6" fillId="0" borderId="43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39" xfId="0" applyFont="1" applyBorder="1">
      <alignment vertical="center"/>
    </xf>
    <xf numFmtId="0" fontId="26" fillId="0" borderId="37" xfId="0" applyFont="1" applyBorder="1">
      <alignment vertical="center"/>
    </xf>
    <xf numFmtId="0" fontId="12" fillId="0" borderId="49" xfId="0" applyFont="1" applyBorder="1">
      <alignment vertical="center"/>
    </xf>
    <xf numFmtId="0" fontId="3" fillId="0" borderId="51" xfId="0" applyFont="1" applyBorder="1">
      <alignment vertical="center"/>
    </xf>
    <xf numFmtId="176" fontId="26" fillId="0" borderId="31" xfId="0" applyNumberFormat="1" applyFont="1" applyBorder="1">
      <alignment vertical="center"/>
    </xf>
    <xf numFmtId="0" fontId="28" fillId="0" borderId="31" xfId="0" applyFont="1" applyBorder="1" applyAlignment="1">
      <alignment horizontal="left" vertical="center"/>
    </xf>
    <xf numFmtId="176" fontId="0" fillId="0" borderId="31" xfId="0" applyNumberFormat="1" applyBorder="1">
      <alignment vertical="center"/>
    </xf>
    <xf numFmtId="180" fontId="0" fillId="0" borderId="31" xfId="0" applyNumberFormat="1" applyBorder="1">
      <alignment vertical="center"/>
    </xf>
    <xf numFmtId="0" fontId="0" fillId="0" borderId="46" xfId="0" applyBorder="1">
      <alignment vertical="center"/>
    </xf>
    <xf numFmtId="0" fontId="2" fillId="0" borderId="31" xfId="0" applyFont="1" applyBorder="1">
      <alignment vertical="center"/>
    </xf>
    <xf numFmtId="0" fontId="20" fillId="0" borderId="28" xfId="0" applyFont="1" applyBorder="1">
      <alignment vertical="center"/>
    </xf>
    <xf numFmtId="0" fontId="20" fillId="0" borderId="35" xfId="0" applyFont="1" applyBorder="1">
      <alignment vertical="center"/>
    </xf>
    <xf numFmtId="0" fontId="4" fillId="0" borderId="31" xfId="0" applyFont="1" applyBorder="1">
      <alignment vertical="center"/>
    </xf>
    <xf numFmtId="0" fontId="0" fillId="0" borderId="37" xfId="0" applyFill="1" applyBorder="1">
      <alignment vertical="center"/>
    </xf>
    <xf numFmtId="0" fontId="35" fillId="0" borderId="37" xfId="0" applyFont="1" applyBorder="1">
      <alignment vertical="center"/>
    </xf>
    <xf numFmtId="0" fontId="34" fillId="0" borderId="38" xfId="0" applyFont="1" applyBorder="1">
      <alignment vertical="center"/>
    </xf>
    <xf numFmtId="0" fontId="37" fillId="0" borderId="37" xfId="0" applyFont="1" applyBorder="1">
      <alignment vertical="center"/>
    </xf>
    <xf numFmtId="0" fontId="6" fillId="0" borderId="40" xfId="0" applyFont="1" applyBorder="1">
      <alignment vertical="center"/>
    </xf>
    <xf numFmtId="0" fontId="4" fillId="0" borderId="40" xfId="0" applyFont="1" applyBorder="1">
      <alignment vertical="center"/>
    </xf>
    <xf numFmtId="0" fontId="9" fillId="0" borderId="38" xfId="0" applyFont="1" applyBorder="1">
      <alignment vertical="center"/>
    </xf>
    <xf numFmtId="0" fontId="29" fillId="0" borderId="21" xfId="0" applyFont="1" applyBorder="1">
      <alignment vertical="center"/>
    </xf>
    <xf numFmtId="0" fontId="41" fillId="0" borderId="0" xfId="0" applyFont="1">
      <alignment vertical="center"/>
    </xf>
    <xf numFmtId="0" fontId="41" fillId="0" borderId="0" xfId="0" applyFont="1" applyBorder="1">
      <alignment vertical="center"/>
    </xf>
    <xf numFmtId="0" fontId="42" fillId="0" borderId="23" xfId="0" applyFont="1" applyBorder="1">
      <alignment vertical="center"/>
    </xf>
    <xf numFmtId="0" fontId="25" fillId="0" borderId="28" xfId="0" applyFont="1" applyBorder="1">
      <alignment vertical="center"/>
    </xf>
    <xf numFmtId="0" fontId="25" fillId="0" borderId="3" xfId="0" applyFont="1" applyBorder="1">
      <alignment vertical="center"/>
    </xf>
    <xf numFmtId="0" fontId="25" fillId="0" borderId="2" xfId="0" applyFont="1" applyBorder="1">
      <alignment vertical="center"/>
    </xf>
    <xf numFmtId="0" fontId="25" fillId="0" borderId="8" xfId="0" applyFont="1" applyBorder="1">
      <alignment vertical="center"/>
    </xf>
    <xf numFmtId="0" fontId="25" fillId="0" borderId="27" xfId="0" applyFont="1" applyBorder="1">
      <alignment vertical="center"/>
    </xf>
    <xf numFmtId="0" fontId="25" fillId="0" borderId="29" xfId="0" applyFont="1" applyBorder="1">
      <alignment vertical="center"/>
    </xf>
    <xf numFmtId="0" fontId="25" fillId="0" borderId="30" xfId="0" applyFont="1" applyBorder="1">
      <alignment vertical="center"/>
    </xf>
    <xf numFmtId="0" fontId="41" fillId="0" borderId="54" xfId="0" applyFont="1" applyBorder="1">
      <alignment vertical="center"/>
    </xf>
    <xf numFmtId="0" fontId="25" fillId="0" borderId="55" xfId="0" applyFont="1" applyBorder="1">
      <alignment vertical="center"/>
    </xf>
    <xf numFmtId="0" fontId="43" fillId="0" borderId="27" xfId="0" applyFont="1" applyBorder="1">
      <alignment vertical="center"/>
    </xf>
    <xf numFmtId="0" fontId="43" fillId="0" borderId="8" xfId="0" applyFont="1" applyBorder="1">
      <alignment vertical="center"/>
    </xf>
    <xf numFmtId="0" fontId="43" fillId="0" borderId="28" xfId="0" applyFont="1" applyBorder="1">
      <alignment vertical="center"/>
    </xf>
    <xf numFmtId="0" fontId="44" fillId="0" borderId="28" xfId="0" applyFont="1" applyBorder="1">
      <alignment vertical="center"/>
    </xf>
    <xf numFmtId="0" fontId="44" fillId="0" borderId="8" xfId="0" applyFont="1" applyBorder="1">
      <alignment vertical="center"/>
    </xf>
    <xf numFmtId="0" fontId="41" fillId="0" borderId="8" xfId="0" applyFont="1" applyBorder="1">
      <alignment vertical="center"/>
    </xf>
    <xf numFmtId="0" fontId="45" fillId="0" borderId="23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7" fillId="0" borderId="52" xfId="0" applyFont="1" applyBorder="1">
      <alignment vertical="center"/>
    </xf>
    <xf numFmtId="0" fontId="47" fillId="0" borderId="8" xfId="0" applyFont="1" applyBorder="1">
      <alignment vertical="center"/>
    </xf>
    <xf numFmtId="0" fontId="45" fillId="0" borderId="25" xfId="0" applyFont="1" applyBorder="1" applyAlignment="1">
      <alignment horizontal="left" vertical="center"/>
    </xf>
    <xf numFmtId="0" fontId="46" fillId="0" borderId="33" xfId="0" applyFont="1" applyBorder="1" applyAlignment="1">
      <alignment horizontal="left" vertical="center"/>
    </xf>
    <xf numFmtId="0" fontId="47" fillId="0" borderId="9" xfId="0" applyFont="1" applyBorder="1">
      <alignment vertical="center"/>
    </xf>
    <xf numFmtId="0" fontId="44" fillId="0" borderId="53" xfId="0" applyFont="1" applyBorder="1">
      <alignment vertical="center"/>
    </xf>
    <xf numFmtId="0" fontId="44" fillId="0" borderId="9" xfId="0" applyFont="1" applyBorder="1">
      <alignment vertical="center"/>
    </xf>
    <xf numFmtId="0" fontId="44" fillId="0" borderId="33" xfId="0" applyFont="1" applyBorder="1">
      <alignment vertical="center"/>
    </xf>
    <xf numFmtId="0" fontId="46" fillId="0" borderId="0" xfId="0" applyFont="1" applyFill="1" applyBorder="1" applyAlignment="1">
      <alignment horizontal="left" vertical="center"/>
    </xf>
    <xf numFmtId="0" fontId="24" fillId="0" borderId="4" xfId="0" applyFont="1" applyFill="1" applyBorder="1">
      <alignment vertical="center"/>
    </xf>
    <xf numFmtId="0" fontId="47" fillId="0" borderId="0" xfId="0" applyFont="1" applyFill="1" applyBorder="1">
      <alignment vertical="center"/>
    </xf>
    <xf numFmtId="180" fontId="0" fillId="0" borderId="31" xfId="0" applyNumberFormat="1" applyFill="1" applyBorder="1">
      <alignment vertical="center"/>
    </xf>
    <xf numFmtId="0" fontId="28" fillId="0" borderId="46" xfId="0" applyFont="1" applyBorder="1" applyAlignment="1">
      <alignment horizontal="left" vertical="center"/>
    </xf>
    <xf numFmtId="0" fontId="0" fillId="0" borderId="56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2" fillId="0" borderId="56" xfId="0" applyFont="1" applyBorder="1">
      <alignment vertical="center"/>
    </xf>
    <xf numFmtId="179" fontId="35" fillId="0" borderId="56" xfId="0" applyNumberFormat="1" applyFont="1" applyBorder="1">
      <alignment vertical="center"/>
    </xf>
    <xf numFmtId="0" fontId="0" fillId="0" borderId="0" xfId="0" applyFont="1" applyBorder="1">
      <alignment vertical="center"/>
    </xf>
    <xf numFmtId="0" fontId="39" fillId="0" borderId="0" xfId="0" applyFont="1" applyFill="1" applyBorder="1">
      <alignment vertical="center"/>
    </xf>
    <xf numFmtId="0" fontId="29" fillId="0" borderId="60" xfId="0" applyFont="1" applyBorder="1">
      <alignment vertical="center"/>
    </xf>
    <xf numFmtId="0" fontId="0" fillId="0" borderId="60" xfId="0" applyBorder="1">
      <alignment vertical="center"/>
    </xf>
    <xf numFmtId="0" fontId="0" fillId="0" borderId="19" xfId="0" applyBorder="1">
      <alignment vertical="center"/>
    </xf>
    <xf numFmtId="0" fontId="35" fillId="0" borderId="56" xfId="0" applyFont="1" applyBorder="1">
      <alignment vertical="center"/>
    </xf>
    <xf numFmtId="0" fontId="0" fillId="0" borderId="61" xfId="0" applyBorder="1">
      <alignment vertical="center"/>
    </xf>
    <xf numFmtId="0" fontId="4" fillId="0" borderId="60" xfId="0" applyFont="1" applyBorder="1">
      <alignment vertical="center"/>
    </xf>
    <xf numFmtId="0" fontId="2" fillId="0" borderId="60" xfId="0" applyFont="1" applyBorder="1">
      <alignment vertical="center"/>
    </xf>
    <xf numFmtId="0" fontId="34" fillId="0" borderId="58" xfId="0" applyFont="1" applyBorder="1">
      <alignment vertical="center"/>
    </xf>
    <xf numFmtId="0" fontId="6" fillId="0" borderId="56" xfId="0" applyFont="1" applyBorder="1">
      <alignment vertical="center"/>
    </xf>
    <xf numFmtId="0" fontId="37" fillId="0" borderId="56" xfId="0" applyFont="1" applyBorder="1">
      <alignment vertical="center"/>
    </xf>
    <xf numFmtId="0" fontId="6" fillId="0" borderId="19" xfId="0" applyFont="1" applyBorder="1">
      <alignment vertical="center"/>
    </xf>
    <xf numFmtId="0" fontId="4" fillId="0" borderId="19" xfId="0" applyFont="1" applyBorder="1">
      <alignment vertical="center"/>
    </xf>
    <xf numFmtId="0" fontId="9" fillId="0" borderId="19" xfId="0" applyFont="1" applyBorder="1">
      <alignment vertical="center"/>
    </xf>
    <xf numFmtId="178" fontId="26" fillId="0" borderId="0" xfId="0" applyNumberFormat="1" applyFont="1" applyBorder="1">
      <alignment vertical="center"/>
    </xf>
    <xf numFmtId="0" fontId="36" fillId="2" borderId="13" xfId="0" applyFont="1" applyFill="1" applyBorder="1" applyAlignment="1">
      <alignment horizontal="center" vertical="center" wrapText="1"/>
    </xf>
    <xf numFmtId="181" fontId="26" fillId="0" borderId="10" xfId="0" applyNumberFormat="1" applyFont="1" applyBorder="1">
      <alignment vertical="center"/>
    </xf>
    <xf numFmtId="0" fontId="35" fillId="0" borderId="20" xfId="0" applyFont="1" applyBorder="1">
      <alignment vertical="center"/>
    </xf>
    <xf numFmtId="181" fontId="26" fillId="0" borderId="20" xfId="0" applyNumberFormat="1" applyFont="1" applyBorder="1">
      <alignment vertical="center"/>
    </xf>
    <xf numFmtId="0" fontId="0" fillId="0" borderId="62" xfId="0" applyBorder="1">
      <alignment vertical="center"/>
    </xf>
    <xf numFmtId="0" fontId="35" fillId="0" borderId="62" xfId="0" applyFont="1" applyBorder="1">
      <alignment vertical="center"/>
    </xf>
    <xf numFmtId="0" fontId="0" fillId="0" borderId="15" xfId="0" applyBorder="1">
      <alignment vertical="center"/>
    </xf>
    <xf numFmtId="0" fontId="0" fillId="0" borderId="64" xfId="0" applyBorder="1">
      <alignment vertical="center"/>
    </xf>
    <xf numFmtId="0" fontId="35" fillId="0" borderId="66" xfId="0" applyFont="1" applyBorder="1">
      <alignment vertical="center"/>
    </xf>
    <xf numFmtId="178" fontId="0" fillId="0" borderId="0" xfId="0" applyNumberFormat="1" applyFont="1" applyBorder="1">
      <alignment vertical="center"/>
    </xf>
    <xf numFmtId="180" fontId="0" fillId="0" borderId="66" xfId="0" applyNumberFormat="1" applyBorder="1">
      <alignment vertical="center"/>
    </xf>
    <xf numFmtId="179" fontId="12" fillId="0" borderId="0" xfId="0" applyNumberFormat="1" applyFont="1" applyBorder="1">
      <alignment vertical="center"/>
    </xf>
    <xf numFmtId="179" fontId="12" fillId="0" borderId="37" xfId="0" applyNumberFormat="1" applyFont="1" applyBorder="1">
      <alignment vertical="center"/>
    </xf>
    <xf numFmtId="179" fontId="12" fillId="0" borderId="31" xfId="0" applyNumberFormat="1" applyFont="1" applyBorder="1">
      <alignment vertical="center"/>
    </xf>
    <xf numFmtId="0" fontId="36" fillId="2" borderId="67" xfId="0" applyFont="1" applyFill="1" applyBorder="1" applyAlignment="1">
      <alignment horizontal="center" vertical="center" wrapText="1"/>
    </xf>
    <xf numFmtId="0" fontId="35" fillId="0" borderId="65" xfId="0" applyFont="1" applyBorder="1">
      <alignment vertical="center"/>
    </xf>
    <xf numFmtId="0" fontId="0" fillId="0" borderId="68" xfId="0" applyBorder="1">
      <alignment vertical="center"/>
    </xf>
    <xf numFmtId="0" fontId="41" fillId="0" borderId="63" xfId="0" applyFont="1" applyBorder="1">
      <alignment vertical="center"/>
    </xf>
    <xf numFmtId="0" fontId="41" fillId="0" borderId="56" xfId="0" applyFont="1" applyBorder="1">
      <alignment vertical="center"/>
    </xf>
    <xf numFmtId="0" fontId="0" fillId="0" borderId="65" xfId="0" applyBorder="1">
      <alignment vertical="center"/>
    </xf>
    <xf numFmtId="0" fontId="0" fillId="0" borderId="69" xfId="0" applyBorder="1">
      <alignment vertical="center"/>
    </xf>
    <xf numFmtId="0" fontId="34" fillId="2" borderId="15" xfId="0" applyFont="1" applyFill="1" applyBorder="1" applyAlignment="1">
      <alignment horizontal="center" vertical="center" wrapText="1"/>
    </xf>
    <xf numFmtId="0" fontId="36" fillId="2" borderId="14" xfId="0" applyFont="1" applyFill="1" applyBorder="1" applyAlignment="1">
      <alignment horizontal="center" vertical="center" wrapText="1"/>
    </xf>
    <xf numFmtId="0" fontId="36" fillId="2" borderId="19" xfId="0" applyFont="1" applyFill="1" applyBorder="1" applyAlignment="1">
      <alignment horizontal="center" vertical="center" wrapText="1"/>
    </xf>
    <xf numFmtId="0" fontId="36" fillId="2" borderId="64" xfId="0" applyFont="1" applyFill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/>
    </xf>
    <xf numFmtId="0" fontId="36" fillId="2" borderId="18" xfId="0" applyFont="1" applyFill="1" applyBorder="1" applyAlignment="1">
      <alignment horizontal="center" vertical="center" wrapText="1"/>
    </xf>
    <xf numFmtId="0" fontId="36" fillId="2" borderId="62" xfId="0" applyFont="1" applyFill="1" applyBorder="1" applyAlignment="1">
      <alignment horizontal="center" vertical="center" wrapText="1"/>
    </xf>
    <xf numFmtId="0" fontId="36" fillId="2" borderId="56" xfId="0" applyFont="1" applyFill="1" applyBorder="1" applyAlignment="1">
      <alignment horizontal="center" vertical="center" wrapText="1"/>
    </xf>
    <xf numFmtId="0" fontId="35" fillId="0" borderId="18" xfId="0" applyNumberFormat="1" applyFont="1" applyBorder="1" applyAlignment="1"/>
    <xf numFmtId="0" fontId="14" fillId="0" borderId="18" xfId="0" applyNumberFormat="1" applyFont="1" applyBorder="1" applyAlignment="1">
      <alignment wrapText="1"/>
    </xf>
    <xf numFmtId="0" fontId="14" fillId="0" borderId="62" xfId="0" applyNumberFormat="1" applyFont="1" applyBorder="1" applyAlignment="1"/>
    <xf numFmtId="0" fontId="14" fillId="0" borderId="62" xfId="0" applyNumberFormat="1" applyFont="1" applyBorder="1" applyAlignment="1">
      <alignment wrapText="1"/>
    </xf>
    <xf numFmtId="0" fontId="14" fillId="0" borderId="56" xfId="0" applyFont="1" applyBorder="1">
      <alignment vertical="center"/>
    </xf>
    <xf numFmtId="0" fontId="34" fillId="0" borderId="73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74" xfId="0" applyFont="1" applyBorder="1">
      <alignment vertical="center"/>
    </xf>
    <xf numFmtId="0" fontId="6" fillId="0" borderId="72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64" xfId="0" applyFont="1" applyBorder="1">
      <alignment vertical="center"/>
    </xf>
    <xf numFmtId="0" fontId="9" fillId="0" borderId="64" xfId="0" applyFont="1" applyBorder="1">
      <alignment vertical="center"/>
    </xf>
    <xf numFmtId="0" fontId="9" fillId="0" borderId="15" xfId="0" applyFont="1" applyBorder="1">
      <alignment vertical="center"/>
    </xf>
    <xf numFmtId="0" fontId="20" fillId="0" borderId="15" xfId="0" applyFont="1" applyBorder="1">
      <alignment vertical="center"/>
    </xf>
    <xf numFmtId="0" fontId="3" fillId="0" borderId="15" xfId="0" applyFont="1" applyBorder="1">
      <alignment vertical="center"/>
    </xf>
    <xf numFmtId="0" fontId="5" fillId="0" borderId="73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27" fillId="0" borderId="64" xfId="0" applyFont="1" applyBorder="1">
      <alignment vertical="center"/>
    </xf>
    <xf numFmtId="0" fontId="27" fillId="0" borderId="15" xfId="0" applyFont="1" applyBorder="1">
      <alignment vertical="center"/>
    </xf>
    <xf numFmtId="0" fontId="17" fillId="0" borderId="15" xfId="0" applyFont="1" applyBorder="1">
      <alignment vertical="center"/>
    </xf>
    <xf numFmtId="0" fontId="9" fillId="0" borderId="14" xfId="0" applyFont="1" applyBorder="1">
      <alignment vertical="center"/>
    </xf>
    <xf numFmtId="0" fontId="20" fillId="0" borderId="13" xfId="0" applyFont="1" applyBorder="1">
      <alignment vertical="center"/>
    </xf>
    <xf numFmtId="0" fontId="15" fillId="0" borderId="0" xfId="0" applyFont="1" applyFill="1" applyBorder="1" applyAlignment="1">
      <alignment horizontal="left" vertical="center"/>
    </xf>
    <xf numFmtId="178" fontId="35" fillId="0" borderId="0" xfId="0" applyNumberFormat="1" applyFont="1" applyBorder="1">
      <alignment vertical="center"/>
    </xf>
    <xf numFmtId="0" fontId="0" fillId="0" borderId="66" xfId="0" applyBorder="1">
      <alignment vertical="center"/>
    </xf>
    <xf numFmtId="0" fontId="35" fillId="0" borderId="59" xfId="0" applyFont="1" applyBorder="1">
      <alignment vertical="center"/>
    </xf>
    <xf numFmtId="180" fontId="0" fillId="0" borderId="66" xfId="0" applyNumberFormat="1" applyFont="1" applyBorder="1">
      <alignment vertical="center"/>
    </xf>
    <xf numFmtId="0" fontId="35" fillId="0" borderId="57" xfId="0" applyFont="1" applyBorder="1">
      <alignment vertical="center"/>
    </xf>
    <xf numFmtId="179" fontId="32" fillId="0" borderId="0" xfId="0" applyNumberFormat="1" applyFont="1">
      <alignment vertical="center"/>
    </xf>
    <xf numFmtId="0" fontId="0" fillId="0" borderId="77" xfId="0" applyBorder="1">
      <alignment vertical="center"/>
    </xf>
    <xf numFmtId="0" fontId="27" fillId="0" borderId="76" xfId="0" applyFont="1" applyBorder="1">
      <alignment vertical="center"/>
    </xf>
    <xf numFmtId="0" fontId="5" fillId="0" borderId="50" xfId="0" applyFont="1" applyBorder="1" applyAlignment="1">
      <alignment horizontal="left" vertical="center"/>
    </xf>
    <xf numFmtId="0" fontId="20" fillId="0" borderId="31" xfId="0" applyFont="1" applyBorder="1">
      <alignment vertical="center"/>
    </xf>
    <xf numFmtId="0" fontId="4" fillId="0" borderId="22" xfId="0" applyFont="1" applyBorder="1">
      <alignment vertical="center"/>
    </xf>
    <xf numFmtId="0" fontId="20" fillId="0" borderId="34" xfId="0" applyFont="1" applyBorder="1">
      <alignment vertical="center"/>
    </xf>
    <xf numFmtId="181" fontId="26" fillId="0" borderId="31" xfId="0" applyNumberFormat="1" applyFont="1" applyBorder="1">
      <alignment vertical="center"/>
    </xf>
    <xf numFmtId="0" fontId="9" fillId="0" borderId="22" xfId="0" applyFont="1" applyBorder="1">
      <alignment vertical="center"/>
    </xf>
    <xf numFmtId="0" fontId="12" fillId="0" borderId="14" xfId="0" applyFont="1" applyBorder="1">
      <alignment vertical="center"/>
    </xf>
    <xf numFmtId="0" fontId="12" fillId="0" borderId="22" xfId="0" applyNumberFormat="1" applyFont="1" applyBorder="1" applyAlignment="1"/>
    <xf numFmtId="0" fontId="14" fillId="0" borderId="22" xfId="0" applyNumberFormat="1" applyFont="1" applyBorder="1" applyAlignment="1">
      <alignment wrapText="1"/>
    </xf>
    <xf numFmtId="0" fontId="13" fillId="0" borderId="22" xfId="0" applyNumberFormat="1" applyFont="1" applyBorder="1" applyAlignment="1"/>
    <xf numFmtId="0" fontId="13" fillId="0" borderId="22" xfId="0" applyNumberFormat="1" applyFont="1" applyBorder="1" applyAlignment="1">
      <alignment wrapText="1"/>
    </xf>
    <xf numFmtId="0" fontId="35" fillId="0" borderId="22" xfId="0" applyFont="1" applyBorder="1">
      <alignment vertical="center"/>
    </xf>
    <xf numFmtId="0" fontId="14" fillId="0" borderId="22" xfId="0" applyFont="1" applyBorder="1">
      <alignment vertical="center"/>
    </xf>
    <xf numFmtId="0" fontId="34" fillId="2" borderId="22" xfId="0" applyFont="1" applyFill="1" applyBorder="1" applyAlignment="1">
      <alignment horizontal="center" vertical="center" wrapText="1"/>
    </xf>
    <xf numFmtId="0" fontId="12" fillId="0" borderId="22" xfId="0" applyFont="1" applyBorder="1">
      <alignment vertical="center"/>
    </xf>
    <xf numFmtId="0" fontId="0" fillId="0" borderId="22" xfId="0" applyBorder="1">
      <alignment vertical="center"/>
    </xf>
    <xf numFmtId="0" fontId="19" fillId="0" borderId="0" xfId="0" applyFont="1" applyBorder="1">
      <alignment vertical="center"/>
    </xf>
    <xf numFmtId="0" fontId="4" fillId="0" borderId="85" xfId="0" applyFont="1" applyBorder="1">
      <alignment vertical="center"/>
    </xf>
    <xf numFmtId="0" fontId="14" fillId="0" borderId="14" xfId="0" applyNumberFormat="1" applyFont="1" applyBorder="1" applyAlignment="1"/>
    <xf numFmtId="0" fontId="12" fillId="0" borderId="86" xfId="0" applyFont="1" applyBorder="1">
      <alignment vertical="center"/>
    </xf>
    <xf numFmtId="0" fontId="0" fillId="0" borderId="85" xfId="0" applyBorder="1">
      <alignment vertical="center"/>
    </xf>
    <xf numFmtId="0" fontId="14" fillId="0" borderId="22" xfId="0" applyNumberFormat="1" applyFont="1" applyBorder="1" applyAlignment="1"/>
    <xf numFmtId="0" fontId="14" fillId="0" borderId="15" xfId="0" applyNumberFormat="1" applyFont="1" applyBorder="1" applyAlignment="1"/>
    <xf numFmtId="0" fontId="12" fillId="0" borderId="15" xfId="0" applyFont="1" applyBorder="1">
      <alignment vertical="center"/>
    </xf>
    <xf numFmtId="0" fontId="12" fillId="0" borderId="65" xfId="0" applyFont="1" applyBorder="1">
      <alignment vertical="center"/>
    </xf>
    <xf numFmtId="0" fontId="12" fillId="0" borderId="77" xfId="0" applyFont="1" applyBorder="1">
      <alignment vertical="center"/>
    </xf>
    <xf numFmtId="0" fontId="8" fillId="0" borderId="13" xfId="0" applyFont="1" applyBorder="1" applyAlignment="1">
      <alignment vertical="center" wrapText="1"/>
    </xf>
    <xf numFmtId="0" fontId="9" fillId="0" borderId="18" xfId="0" applyFont="1" applyBorder="1">
      <alignment vertical="center"/>
    </xf>
    <xf numFmtId="0" fontId="3" fillId="0" borderId="18" xfId="0" applyFont="1" applyFill="1" applyBorder="1">
      <alignment vertical="center"/>
    </xf>
    <xf numFmtId="0" fontId="12" fillId="0" borderId="18" xfId="0" applyFont="1" applyBorder="1" applyAlignment="1">
      <alignment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3" fillId="0" borderId="87" xfId="0" applyFont="1" applyBorder="1">
      <alignment vertical="center"/>
    </xf>
    <xf numFmtId="0" fontId="19" fillId="0" borderId="62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8" fillId="0" borderId="18" xfId="0" applyFont="1" applyBorder="1">
      <alignment vertical="center"/>
    </xf>
    <xf numFmtId="0" fontId="18" fillId="0" borderId="18" xfId="0" applyFont="1" applyFill="1" applyBorder="1" applyAlignment="1">
      <alignment vertical="center" wrapText="1"/>
    </xf>
    <xf numFmtId="0" fontId="17" fillId="0" borderId="18" xfId="0" applyFont="1" applyFill="1" applyBorder="1">
      <alignment vertical="center"/>
    </xf>
    <xf numFmtId="0" fontId="18" fillId="0" borderId="62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32" fillId="0" borderId="18" xfId="0" applyFont="1" applyBorder="1">
      <alignment vertical="center"/>
    </xf>
    <xf numFmtId="0" fontId="18" fillId="0" borderId="20" xfId="0" applyFont="1" applyFill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3" fillId="0" borderId="88" xfId="0" applyFont="1" applyFill="1" applyBorder="1">
      <alignment vertical="center"/>
    </xf>
    <xf numFmtId="0" fontId="19" fillId="0" borderId="18" xfId="0" applyFont="1" applyBorder="1" applyAlignment="1">
      <alignment vertical="center" wrapText="1"/>
    </xf>
    <xf numFmtId="0" fontId="3" fillId="0" borderId="17" xfId="0" applyFont="1" applyFill="1" applyBorder="1">
      <alignment vertical="center"/>
    </xf>
    <xf numFmtId="0" fontId="5" fillId="0" borderId="66" xfId="0" applyFont="1" applyBorder="1">
      <alignment vertical="center"/>
    </xf>
    <xf numFmtId="0" fontId="18" fillId="0" borderId="20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4" fillId="2" borderId="62" xfId="0" applyFont="1" applyFill="1" applyBorder="1" applyAlignment="1">
      <alignment horizontal="center" vertical="center" wrapText="1"/>
    </xf>
    <xf numFmtId="0" fontId="34" fillId="2" borderId="18" xfId="0" applyFont="1" applyFill="1" applyBorder="1" applyAlignment="1">
      <alignment horizontal="center" vertical="center" wrapText="1"/>
    </xf>
    <xf numFmtId="0" fontId="12" fillId="0" borderId="62" xfId="0" applyFont="1" applyBorder="1">
      <alignment vertical="center"/>
    </xf>
    <xf numFmtId="0" fontId="12" fillId="0" borderId="19" xfId="0" applyFont="1" applyBorder="1">
      <alignment vertical="center"/>
    </xf>
    <xf numFmtId="0" fontId="34" fillId="2" borderId="39" xfId="0" applyFont="1" applyFill="1" applyBorder="1" applyAlignment="1">
      <alignment horizontal="center" vertical="center" wrapText="1"/>
    </xf>
    <xf numFmtId="0" fontId="3" fillId="0" borderId="89" xfId="0" applyFont="1" applyBorder="1">
      <alignment vertical="center"/>
    </xf>
    <xf numFmtId="0" fontId="18" fillId="0" borderId="49" xfId="0" applyFont="1" applyBorder="1" applyAlignment="1">
      <alignment vertical="center" wrapText="1"/>
    </xf>
    <xf numFmtId="0" fontId="20" fillId="0" borderId="81" xfId="0" applyFont="1" applyBorder="1">
      <alignment vertical="center"/>
    </xf>
    <xf numFmtId="0" fontId="19" fillId="0" borderId="89" xfId="0" applyFont="1" applyBorder="1" applyAlignment="1">
      <alignment vertical="center" wrapText="1"/>
    </xf>
    <xf numFmtId="0" fontId="34" fillId="2" borderId="49" xfId="0" applyFont="1" applyFill="1" applyBorder="1" applyAlignment="1">
      <alignment horizontal="center" vertical="center" wrapText="1"/>
    </xf>
    <xf numFmtId="0" fontId="34" fillId="2" borderId="89" xfId="0" applyFont="1" applyFill="1" applyBorder="1" applyAlignment="1">
      <alignment horizontal="center" vertical="center" wrapText="1"/>
    </xf>
    <xf numFmtId="0" fontId="12" fillId="0" borderId="90" xfId="0" applyFont="1" applyBorder="1">
      <alignment vertical="center"/>
    </xf>
    <xf numFmtId="176" fontId="5" fillId="0" borderId="89" xfId="0" applyNumberFormat="1" applyFont="1" applyBorder="1" applyAlignment="1">
      <alignment horizontal="center" vertical="center" wrapText="1"/>
    </xf>
    <xf numFmtId="177" fontId="3" fillId="0" borderId="89" xfId="0" applyNumberFormat="1" applyFont="1" applyBorder="1" applyAlignment="1">
      <alignment horizontal="center" vertical="center" wrapText="1"/>
    </xf>
    <xf numFmtId="0" fontId="5" fillId="0" borderId="89" xfId="0" applyFont="1" applyBorder="1" applyAlignment="1">
      <alignment horizontal="left" vertical="center"/>
    </xf>
    <xf numFmtId="0" fontId="3" fillId="0" borderId="89" xfId="0" applyFont="1" applyBorder="1" applyAlignment="1">
      <alignment horizontal="left" vertical="center"/>
    </xf>
    <xf numFmtId="0" fontId="8" fillId="0" borderId="89" xfId="0" applyFont="1" applyBorder="1">
      <alignment vertical="center"/>
    </xf>
    <xf numFmtId="0" fontId="20" fillId="0" borderId="83" xfId="0" applyFont="1" applyBorder="1">
      <alignment vertical="center"/>
    </xf>
    <xf numFmtId="0" fontId="18" fillId="0" borderId="89" xfId="0" applyFont="1" applyFill="1" applyBorder="1" applyAlignment="1">
      <alignment vertical="center" wrapText="1"/>
    </xf>
    <xf numFmtId="0" fontId="18" fillId="0" borderId="89" xfId="0" applyFont="1" applyBorder="1" applyAlignment="1">
      <alignment vertical="center" wrapText="1"/>
    </xf>
    <xf numFmtId="0" fontId="3" fillId="0" borderId="89" xfId="0" applyFont="1" applyBorder="1" applyAlignment="1">
      <alignment horizontal="left" vertical="center" wrapText="1"/>
    </xf>
    <xf numFmtId="0" fontId="23" fillId="0" borderId="18" xfId="0" applyFont="1" applyBorder="1" applyAlignment="1">
      <alignment vertical="center" wrapText="1"/>
    </xf>
    <xf numFmtId="0" fontId="3" fillId="0" borderId="89" xfId="0" applyFont="1" applyFill="1" applyBorder="1">
      <alignment vertical="center"/>
    </xf>
    <xf numFmtId="0" fontId="3" fillId="0" borderId="89" xfId="0" applyFont="1" applyFill="1" applyBorder="1" applyAlignment="1">
      <alignment horizontal="left" vertical="center"/>
    </xf>
    <xf numFmtId="0" fontId="8" fillId="0" borderId="89" xfId="0" applyFont="1" applyFill="1" applyBorder="1">
      <alignment vertical="center"/>
    </xf>
    <xf numFmtId="0" fontId="35" fillId="0" borderId="15" xfId="0" applyNumberFormat="1" applyFont="1" applyBorder="1" applyAlignment="1">
      <alignment wrapText="1"/>
    </xf>
    <xf numFmtId="0" fontId="35" fillId="0" borderId="42" xfId="0" applyNumberFormat="1" applyFont="1" applyBorder="1" applyAlignment="1"/>
    <xf numFmtId="0" fontId="0" fillId="0" borderId="66" xfId="0" applyFill="1" applyBorder="1">
      <alignment vertical="center"/>
    </xf>
    <xf numFmtId="0" fontId="50" fillId="0" borderId="0" xfId="0" applyFont="1" applyBorder="1">
      <alignment vertical="center"/>
    </xf>
    <xf numFmtId="0" fontId="27" fillId="0" borderId="31" xfId="0" applyFont="1" applyBorder="1">
      <alignment vertical="center"/>
    </xf>
    <xf numFmtId="0" fontId="9" fillId="0" borderId="50" xfId="0" applyFont="1" applyBorder="1">
      <alignment vertical="center"/>
    </xf>
    <xf numFmtId="0" fontId="20" fillId="0" borderId="91" xfId="0" applyFont="1" applyBorder="1">
      <alignment vertical="center"/>
    </xf>
    <xf numFmtId="0" fontId="15" fillId="0" borderId="78" xfId="0" applyFont="1" applyBorder="1" applyAlignment="1">
      <alignment horizontal="left" vertical="center"/>
    </xf>
    <xf numFmtId="0" fontId="42" fillId="0" borderId="46" xfId="0" applyFont="1" applyBorder="1">
      <alignment vertical="center"/>
    </xf>
    <xf numFmtId="0" fontId="25" fillId="0" borderId="31" xfId="0" applyFont="1" applyBorder="1">
      <alignment vertical="center"/>
    </xf>
    <xf numFmtId="0" fontId="25" fillId="0" borderId="92" xfId="0" applyFont="1" applyBorder="1">
      <alignment vertical="center"/>
    </xf>
    <xf numFmtId="0" fontId="25" fillId="0" borderId="93" xfId="0" applyFont="1" applyBorder="1">
      <alignment vertical="center"/>
    </xf>
    <xf numFmtId="0" fontId="25" fillId="0" borderId="76" xfId="0" applyFont="1" applyBorder="1">
      <alignment vertical="center"/>
    </xf>
    <xf numFmtId="0" fontId="25" fillId="0" borderId="34" xfId="0" applyFont="1" applyBorder="1">
      <alignment vertical="center"/>
    </xf>
    <xf numFmtId="0" fontId="25" fillId="0" borderId="94" xfId="0" applyFont="1" applyBorder="1">
      <alignment vertical="center"/>
    </xf>
    <xf numFmtId="0" fontId="41" fillId="0" borderId="79" xfId="0" applyFont="1" applyBorder="1">
      <alignment vertical="center"/>
    </xf>
    <xf numFmtId="0" fontId="25" fillId="0" borderId="82" xfId="0" applyFont="1" applyBorder="1">
      <alignment vertical="center"/>
    </xf>
    <xf numFmtId="0" fontId="25" fillId="0" borderId="0" xfId="0" applyFont="1" applyBorder="1">
      <alignment vertical="center"/>
    </xf>
    <xf numFmtId="0" fontId="25" fillId="0" borderId="72" xfId="0" applyFont="1" applyBorder="1">
      <alignment vertical="center"/>
    </xf>
    <xf numFmtId="0" fontId="41" fillId="0" borderId="60" xfId="0" applyFont="1" applyBorder="1">
      <alignment vertical="center"/>
    </xf>
    <xf numFmtId="0" fontId="43" fillId="0" borderId="0" xfId="0" applyFont="1" applyBorder="1">
      <alignment vertical="center"/>
    </xf>
    <xf numFmtId="0" fontId="43" fillId="0" borderId="96" xfId="0" applyFont="1" applyBorder="1">
      <alignment vertical="center"/>
    </xf>
    <xf numFmtId="0" fontId="44" fillId="0" borderId="57" xfId="0" applyFont="1" applyBorder="1">
      <alignment vertical="center"/>
    </xf>
    <xf numFmtId="0" fontId="44" fillId="0" borderId="0" xfId="0" applyFont="1" applyBorder="1">
      <alignment vertical="center"/>
    </xf>
    <xf numFmtId="0" fontId="44" fillId="0" borderId="31" xfId="0" applyFont="1" applyBorder="1">
      <alignment vertical="center"/>
    </xf>
    <xf numFmtId="0" fontId="43" fillId="0" borderId="80" xfId="0" applyFont="1" applyBorder="1">
      <alignment vertical="center"/>
    </xf>
    <xf numFmtId="0" fontId="43" fillId="0" borderId="31" xfId="0" applyFont="1" applyBorder="1">
      <alignment vertical="center"/>
    </xf>
    <xf numFmtId="0" fontId="43" fillId="0" borderId="64" xfId="0" applyFont="1" applyBorder="1">
      <alignment vertical="center"/>
    </xf>
    <xf numFmtId="0" fontId="43" fillId="0" borderId="34" xfId="0" applyFont="1" applyBorder="1">
      <alignment vertical="center"/>
    </xf>
    <xf numFmtId="0" fontId="25" fillId="0" borderId="97" xfId="0" applyFont="1" applyBorder="1">
      <alignment vertical="center"/>
    </xf>
    <xf numFmtId="0" fontId="20" fillId="0" borderId="96" xfId="0" applyFont="1" applyBorder="1">
      <alignment vertical="center"/>
    </xf>
    <xf numFmtId="0" fontId="44" fillId="0" borderId="80" xfId="0" applyFont="1" applyBorder="1">
      <alignment vertical="center"/>
    </xf>
    <xf numFmtId="0" fontId="20" fillId="0" borderId="80" xfId="0" applyFont="1" applyBorder="1">
      <alignment vertical="center"/>
    </xf>
    <xf numFmtId="0" fontId="20" fillId="0" borderId="78" xfId="0" applyFont="1" applyBorder="1">
      <alignment vertical="center"/>
    </xf>
    <xf numFmtId="0" fontId="47" fillId="0" borderId="76" xfId="0" applyFont="1" applyBorder="1">
      <alignment vertical="center"/>
    </xf>
    <xf numFmtId="0" fontId="47" fillId="0" borderId="0" xfId="0" applyFont="1" applyBorder="1">
      <alignment vertical="center"/>
    </xf>
    <xf numFmtId="0" fontId="47" fillId="0" borderId="21" xfId="0" applyFont="1" applyBorder="1">
      <alignment vertical="center"/>
    </xf>
    <xf numFmtId="0" fontId="46" fillId="0" borderId="78" xfId="0" applyFont="1" applyBorder="1" applyAlignment="1">
      <alignment horizontal="left" vertical="center"/>
    </xf>
    <xf numFmtId="0" fontId="45" fillId="0" borderId="100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7" fillId="0" borderId="80" xfId="0" applyFont="1" applyBorder="1">
      <alignment vertical="center"/>
    </xf>
    <xf numFmtId="0" fontId="47" fillId="0" borderId="66" xfId="0" applyFont="1" applyBorder="1">
      <alignment vertical="center"/>
    </xf>
    <xf numFmtId="0" fontId="44" fillId="0" borderId="66" xfId="0" applyFont="1" applyBorder="1">
      <alignment vertical="center"/>
    </xf>
    <xf numFmtId="0" fontId="44" fillId="0" borderId="76" xfId="0" applyFont="1" applyBorder="1">
      <alignment vertical="center"/>
    </xf>
    <xf numFmtId="0" fontId="44" fillId="0" borderId="64" xfId="0" applyFont="1" applyBorder="1">
      <alignment vertical="center"/>
    </xf>
    <xf numFmtId="0" fontId="44" fillId="0" borderId="84" xfId="0" applyFont="1" applyBorder="1">
      <alignment vertical="center"/>
    </xf>
    <xf numFmtId="0" fontId="47" fillId="0" borderId="64" xfId="0" applyFont="1" applyBorder="1">
      <alignment vertical="center"/>
    </xf>
    <xf numFmtId="0" fontId="45" fillId="0" borderId="46" xfId="0" applyFont="1" applyBorder="1" applyAlignment="1">
      <alignment horizontal="left" vertical="center"/>
    </xf>
    <xf numFmtId="0" fontId="45" fillId="0" borderId="101" xfId="0" applyFont="1" applyBorder="1" applyAlignment="1">
      <alignment horizontal="left" vertical="center"/>
    </xf>
    <xf numFmtId="0" fontId="47" fillId="0" borderId="84" xfId="0" applyFont="1" applyBorder="1">
      <alignment vertical="center"/>
    </xf>
    <xf numFmtId="0" fontId="47" fillId="0" borderId="57" xfId="0" applyFont="1" applyBorder="1">
      <alignment vertical="center"/>
    </xf>
    <xf numFmtId="0" fontId="41" fillId="0" borderId="64" xfId="0" applyFont="1" applyBorder="1">
      <alignment vertical="center"/>
    </xf>
    <xf numFmtId="0" fontId="41" fillId="0" borderId="66" xfId="0" applyFont="1" applyBorder="1">
      <alignment vertical="center"/>
    </xf>
    <xf numFmtId="0" fontId="47" fillId="0" borderId="102" xfId="0" applyFont="1" applyFill="1" applyBorder="1">
      <alignment vertical="center"/>
    </xf>
    <xf numFmtId="0" fontId="47" fillId="0" borderId="66" xfId="0" applyFont="1" applyFill="1" applyBorder="1">
      <alignment vertical="center"/>
    </xf>
    <xf numFmtId="0" fontId="24" fillId="0" borderId="103" xfId="0" applyFont="1" applyFill="1" applyBorder="1">
      <alignment vertical="center"/>
    </xf>
    <xf numFmtId="0" fontId="46" fillId="0" borderId="66" xfId="0" applyFont="1" applyFill="1" applyBorder="1" applyAlignment="1">
      <alignment horizontal="left" vertical="center"/>
    </xf>
    <xf numFmtId="0" fontId="19" fillId="0" borderId="104" xfId="0" applyFont="1" applyFill="1" applyBorder="1" applyAlignment="1">
      <alignment vertical="center" wrapText="1"/>
    </xf>
    <xf numFmtId="0" fontId="41" fillId="0" borderId="65" xfId="0" applyFont="1" applyBorder="1">
      <alignment vertical="center"/>
    </xf>
    <xf numFmtId="0" fontId="26" fillId="0" borderId="66" xfId="0" applyFont="1" applyBorder="1">
      <alignment vertical="center"/>
    </xf>
    <xf numFmtId="178" fontId="0" fillId="0" borderId="66" xfId="0" applyNumberFormat="1" applyBorder="1">
      <alignment vertical="center"/>
    </xf>
    <xf numFmtId="178" fontId="0" fillId="0" borderId="66" xfId="0" applyNumberFormat="1" applyFont="1" applyBorder="1">
      <alignment vertical="center"/>
    </xf>
    <xf numFmtId="0" fontId="34" fillId="2" borderId="0" xfId="0" applyFont="1" applyFill="1" applyBorder="1" applyAlignment="1">
      <alignment horizontal="center" vertical="center" wrapText="1"/>
    </xf>
    <xf numFmtId="0" fontId="8" fillId="0" borderId="105" xfId="0" applyFont="1" applyFill="1" applyBorder="1">
      <alignment vertical="center"/>
    </xf>
    <xf numFmtId="0" fontId="9" fillId="2" borderId="22" xfId="0" applyFont="1" applyFill="1" applyBorder="1" applyAlignment="1">
      <alignment horizontal="center" vertical="center" wrapText="1"/>
    </xf>
    <xf numFmtId="0" fontId="12" fillId="0" borderId="0" xfId="0" applyFont="1" applyBorder="1">
      <alignment vertical="center"/>
    </xf>
    <xf numFmtId="0" fontId="12" fillId="0" borderId="56" xfId="0" applyFont="1" applyBorder="1">
      <alignment vertical="center"/>
    </xf>
    <xf numFmtId="0" fontId="39" fillId="0" borderId="57" xfId="0" applyFont="1" applyFill="1" applyBorder="1">
      <alignment vertical="center"/>
    </xf>
    <xf numFmtId="0" fontId="29" fillId="0" borderId="80" xfId="0" applyFont="1" applyBorder="1">
      <alignment vertical="center"/>
    </xf>
    <xf numFmtId="0" fontId="0" fillId="0" borderId="57" xfId="0" applyBorder="1">
      <alignment vertical="center"/>
    </xf>
    <xf numFmtId="179" fontId="35" fillId="0" borderId="31" xfId="0" applyNumberFormat="1" applyFont="1" applyBorder="1">
      <alignment vertical="center"/>
    </xf>
    <xf numFmtId="180" fontId="0" fillId="0" borderId="57" xfId="0" applyNumberFormat="1" applyBorder="1">
      <alignment vertical="center"/>
    </xf>
    <xf numFmtId="179" fontId="35" fillId="0" borderId="59" xfId="0" applyNumberFormat="1" applyFont="1" applyBorder="1">
      <alignment vertical="center"/>
    </xf>
    <xf numFmtId="180" fontId="0" fillId="0" borderId="31" xfId="0" applyNumberFormat="1" applyFont="1" applyBorder="1">
      <alignment vertical="center"/>
    </xf>
    <xf numFmtId="0" fontId="4" fillId="0" borderId="96" xfId="0" applyFont="1" applyBorder="1">
      <alignment vertical="center"/>
    </xf>
    <xf numFmtId="0" fontId="2" fillId="0" borderId="34" xfId="0" applyFont="1" applyBorder="1">
      <alignment vertical="center"/>
    </xf>
    <xf numFmtId="0" fontId="0" fillId="0" borderId="34" xfId="0" applyBorder="1">
      <alignment vertical="center"/>
    </xf>
    <xf numFmtId="0" fontId="0" fillId="0" borderId="106" xfId="0" applyBorder="1">
      <alignment vertical="center"/>
    </xf>
    <xf numFmtId="0" fontId="4" fillId="0" borderId="34" xfId="0" applyFont="1" applyBorder="1">
      <alignment vertical="center"/>
    </xf>
    <xf numFmtId="176" fontId="0" fillId="0" borderId="57" xfId="0" applyNumberFormat="1" applyBorder="1">
      <alignment vertical="center"/>
    </xf>
    <xf numFmtId="0" fontId="51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 wrapText="1"/>
    </xf>
    <xf numFmtId="0" fontId="2" fillId="0" borderId="19" xfId="0" applyFont="1" applyBorder="1">
      <alignment vertical="center"/>
    </xf>
    <xf numFmtId="0" fontId="4" fillId="0" borderId="86" xfId="0" applyFont="1" applyBorder="1">
      <alignment vertical="center"/>
    </xf>
    <xf numFmtId="180" fontId="26" fillId="0" borderId="66" xfId="0" applyNumberFormat="1" applyFont="1" applyBorder="1">
      <alignment vertical="center"/>
    </xf>
    <xf numFmtId="180" fontId="32" fillId="0" borderId="0" xfId="0" applyNumberFormat="1" applyFont="1" applyBorder="1">
      <alignment vertical="center"/>
    </xf>
    <xf numFmtId="0" fontId="9" fillId="0" borderId="89" xfId="0" applyFont="1" applyFill="1" applyBorder="1">
      <alignment vertical="center"/>
    </xf>
    <xf numFmtId="0" fontId="9" fillId="0" borderId="18" xfId="0" applyFont="1" applyFill="1" applyBorder="1">
      <alignment vertical="center"/>
    </xf>
    <xf numFmtId="0" fontId="9" fillId="0" borderId="13" xfId="0" applyFont="1" applyFill="1" applyBorder="1">
      <alignment vertical="center"/>
    </xf>
    <xf numFmtId="0" fontId="17" fillId="0" borderId="13" xfId="0" applyFont="1" applyFill="1" applyBorder="1">
      <alignment vertical="center"/>
    </xf>
    <xf numFmtId="0" fontId="20" fillId="0" borderId="18" xfId="0" applyFont="1" applyBorder="1">
      <alignment vertical="center"/>
    </xf>
    <xf numFmtId="0" fontId="18" fillId="0" borderId="86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90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2" fillId="0" borderId="90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8" fillId="0" borderId="6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24" fillId="0" borderId="95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92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4" fillId="0" borderId="100" xfId="0" applyFont="1" applyBorder="1" applyAlignment="1">
      <alignment horizontal="center" vertical="center" wrapText="1"/>
    </xf>
    <xf numFmtId="0" fontId="24" fillId="0" borderId="8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98" xfId="0" applyFont="1" applyBorder="1" applyAlignment="1">
      <alignment horizontal="center" vertical="center" wrapText="1"/>
    </xf>
    <xf numFmtId="0" fontId="24" fillId="0" borderId="9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48" fillId="0" borderId="84" xfId="0" applyFont="1" applyBorder="1" applyAlignment="1">
      <alignment horizontal="center" vertical="center" wrapText="1"/>
    </xf>
    <xf numFmtId="0" fontId="48" fillId="0" borderId="6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100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0" fontId="48" fillId="0" borderId="6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</cellXfs>
  <cellStyles count="8">
    <cellStyle name="一般" xfId="0" builtinId="0"/>
    <cellStyle name="一般 2" xfId="1"/>
    <cellStyle name="一般 2 2" xfId="2"/>
    <cellStyle name="一般 2 2 2" xfId="4"/>
    <cellStyle name="一般 3 2" xfId="6"/>
    <cellStyle name="一般 4" xfId="7"/>
    <cellStyle name="一般 5" xfId="3"/>
    <cellStyle name="一般 6" xf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view="pageBreakPreview" zoomScale="120" zoomScaleNormal="100" zoomScaleSheetLayoutView="120" workbookViewId="0">
      <selection activeCell="R1" sqref="R1:S1"/>
    </sheetView>
  </sheetViews>
  <sheetFormatPr defaultRowHeight="16.5"/>
  <cols>
    <col min="1" max="1" width="4.875" customWidth="1"/>
    <col min="2" max="2" width="3.625" customWidth="1"/>
    <col min="3" max="3" width="3.5" customWidth="1"/>
    <col min="4" max="4" width="9.625" customWidth="1"/>
    <col min="5" max="5" width="11" customWidth="1"/>
    <col min="6" max="6" width="9.5" customWidth="1"/>
    <col min="7" max="7" width="11.75" customWidth="1"/>
    <col min="8" max="8" width="9.25" customWidth="1"/>
    <col min="9" max="9" width="4" customWidth="1"/>
    <col min="10" max="10" width="11.375" customWidth="1"/>
    <col min="11" max="11" width="9.625" customWidth="1"/>
    <col min="12" max="12" width="13" customWidth="1"/>
    <col min="13" max="13" width="3.75" customWidth="1"/>
    <col min="14" max="14" width="11.125" customWidth="1"/>
    <col min="15" max="15" width="11.25" customWidth="1"/>
    <col min="16" max="16" width="3.75" customWidth="1"/>
    <col min="17" max="17" width="4" customWidth="1"/>
    <col min="18" max="18" width="3.5" customWidth="1"/>
    <col min="19" max="19" width="3.25" customWidth="1"/>
    <col min="20" max="20" width="3.125" customWidth="1"/>
    <col min="21" max="21" width="4.25" customWidth="1"/>
    <col min="22" max="22" width="4.125" customWidth="1"/>
    <col min="23" max="24" width="3.125" customWidth="1"/>
  </cols>
  <sheetData>
    <row r="1" spans="1:24" ht="19.5">
      <c r="A1" s="3">
        <v>111</v>
      </c>
      <c r="B1" s="2"/>
      <c r="C1" s="2"/>
      <c r="D1" s="2"/>
      <c r="E1" s="9">
        <v>110</v>
      </c>
      <c r="F1" s="9" t="s">
        <v>48</v>
      </c>
      <c r="G1" s="10" t="s">
        <v>62</v>
      </c>
      <c r="H1" s="2" t="s">
        <v>0</v>
      </c>
      <c r="I1" s="9">
        <v>4</v>
      </c>
      <c r="J1" s="10" t="s">
        <v>191</v>
      </c>
      <c r="K1" s="14" t="s">
        <v>192</v>
      </c>
      <c r="L1" s="10" t="s">
        <v>49</v>
      </c>
      <c r="M1" s="2"/>
      <c r="N1" s="2"/>
      <c r="O1" s="2"/>
      <c r="P1" s="5"/>
      <c r="Q1" s="5"/>
      <c r="R1" s="6"/>
      <c r="S1" s="6"/>
      <c r="T1" s="6"/>
      <c r="U1" s="6"/>
      <c r="V1" s="6"/>
    </row>
    <row r="2" spans="1:24" s="1" customFormat="1" ht="17.100000000000001" customHeight="1">
      <c r="A2" s="36" t="s">
        <v>1</v>
      </c>
      <c r="B2" s="37" t="s">
        <v>60</v>
      </c>
      <c r="C2" s="38" t="s">
        <v>20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7</v>
      </c>
      <c r="J2" s="36"/>
      <c r="K2" s="39" t="s">
        <v>8</v>
      </c>
      <c r="L2" s="39" t="s">
        <v>9</v>
      </c>
      <c r="M2" s="40" t="s">
        <v>10</v>
      </c>
      <c r="N2" s="39" t="s">
        <v>11</v>
      </c>
      <c r="O2" s="39" t="s">
        <v>12</v>
      </c>
      <c r="P2" s="344" t="s">
        <v>13</v>
      </c>
      <c r="Q2" s="42" t="s">
        <v>14</v>
      </c>
      <c r="R2" s="43" t="s">
        <v>15</v>
      </c>
      <c r="S2" s="291" t="s">
        <v>16</v>
      </c>
      <c r="T2" s="287" t="s">
        <v>17</v>
      </c>
      <c r="U2" s="277" t="s">
        <v>18</v>
      </c>
      <c r="V2" s="290" t="s">
        <v>19</v>
      </c>
      <c r="W2" s="280" t="s">
        <v>73</v>
      </c>
      <c r="X2" s="281" t="s">
        <v>74</v>
      </c>
    </row>
    <row r="3" spans="1:24" ht="24.95" customHeight="1">
      <c r="A3" s="331">
        <f>DATE(A1,I1,1)</f>
        <v>40634</v>
      </c>
      <c r="B3" s="332" t="str">
        <f>IF(A3="","",RIGHT(TEXT(WEEKDAY(A3),"[$-404]aaaa;@"),1))</f>
        <v>五</v>
      </c>
      <c r="C3" s="333" t="s">
        <v>193</v>
      </c>
      <c r="D3" s="334" t="s">
        <v>21</v>
      </c>
      <c r="E3" s="335" t="s">
        <v>25</v>
      </c>
      <c r="F3" s="336" t="s">
        <v>33</v>
      </c>
      <c r="G3" s="337" t="s">
        <v>118</v>
      </c>
      <c r="H3" s="324" t="s">
        <v>194</v>
      </c>
      <c r="I3" s="437" t="s">
        <v>186</v>
      </c>
      <c r="J3" s="438"/>
      <c r="K3" s="324" t="s">
        <v>189</v>
      </c>
      <c r="L3" s="325" t="s">
        <v>190</v>
      </c>
      <c r="M3" s="430" t="s">
        <v>10</v>
      </c>
      <c r="N3" s="326" t="s">
        <v>185</v>
      </c>
      <c r="O3" s="327" t="s">
        <v>39</v>
      </c>
      <c r="P3" s="328">
        <v>5</v>
      </c>
      <c r="Q3" s="328">
        <v>2.5</v>
      </c>
      <c r="R3" s="329">
        <v>1.9</v>
      </c>
      <c r="S3" s="136"/>
      <c r="T3" s="330"/>
      <c r="U3" s="282">
        <v>2.8</v>
      </c>
      <c r="V3" s="282">
        <f>P3*70+Q3*45+R3*25+U3*75</f>
        <v>720</v>
      </c>
      <c r="W3" s="282">
        <v>155</v>
      </c>
      <c r="X3" s="282">
        <v>117</v>
      </c>
    </row>
    <row r="4" spans="1:24" ht="24.95" customHeight="1">
      <c r="A4" s="299">
        <f>IF(A3="","",IF(MONTH(A3)&lt;&gt;MONTH(A3+1),"",A3+5))</f>
        <v>40639</v>
      </c>
      <c r="B4" s="300" t="str">
        <f t="shared" ref="B4:B17" si="0">IF(A4="","",RIGHT(TEXT(WEEKDAY(A4),"[$-404]aaaa;@"),1))</f>
        <v>三</v>
      </c>
      <c r="C4" s="301" t="s">
        <v>195</v>
      </c>
      <c r="D4" s="60" t="s">
        <v>123</v>
      </c>
      <c r="E4" s="61" t="s">
        <v>124</v>
      </c>
      <c r="F4" s="66" t="s">
        <v>32</v>
      </c>
      <c r="G4" s="73" t="s">
        <v>34</v>
      </c>
      <c r="H4" s="66" t="s">
        <v>217</v>
      </c>
      <c r="I4" s="197"/>
      <c r="J4" s="308" t="s">
        <v>218</v>
      </c>
      <c r="K4" s="14" t="s">
        <v>229</v>
      </c>
      <c r="L4" s="318" t="s">
        <v>230</v>
      </c>
      <c r="M4" s="431" t="s">
        <v>231</v>
      </c>
      <c r="N4" s="297" t="s">
        <v>137</v>
      </c>
      <c r="O4" s="298" t="s">
        <v>138</v>
      </c>
      <c r="P4" s="319">
        <v>5</v>
      </c>
      <c r="Q4" s="319">
        <v>3</v>
      </c>
      <c r="R4" s="320">
        <v>1.7</v>
      </c>
      <c r="S4" s="321"/>
      <c r="T4" s="322"/>
      <c r="U4" s="323">
        <v>2.9</v>
      </c>
      <c r="V4" s="282">
        <f t="shared" ref="V4:V17" si="1">P4*70+Q4*45+R4*25+U4*75</f>
        <v>745</v>
      </c>
      <c r="W4" s="323">
        <v>166</v>
      </c>
      <c r="X4" s="323">
        <v>490</v>
      </c>
    </row>
    <row r="5" spans="1:24" ht="24.95" customHeight="1">
      <c r="A5" s="46">
        <f t="shared" ref="A5:A6" si="2">IF(A4="","",IF(MONTH(A4)&lt;&gt;MONTH(A4+1),"",A4+1))</f>
        <v>40640</v>
      </c>
      <c r="B5" s="47" t="str">
        <f t="shared" si="0"/>
        <v>四</v>
      </c>
      <c r="C5" s="48" t="s">
        <v>198</v>
      </c>
      <c r="D5" s="58" t="s">
        <v>22</v>
      </c>
      <c r="E5" s="49" t="s">
        <v>28</v>
      </c>
      <c r="F5" s="51" t="s">
        <v>245</v>
      </c>
      <c r="G5" s="62" t="s">
        <v>246</v>
      </c>
      <c r="H5" s="66" t="s">
        <v>196</v>
      </c>
      <c r="I5" s="64"/>
      <c r="J5" s="69" t="s">
        <v>197</v>
      </c>
      <c r="K5" s="51" t="s">
        <v>251</v>
      </c>
      <c r="L5" s="72" t="s">
        <v>345</v>
      </c>
      <c r="M5" s="432" t="s">
        <v>10</v>
      </c>
      <c r="N5" s="51" t="s">
        <v>46</v>
      </c>
      <c r="O5" s="52" t="s">
        <v>47</v>
      </c>
      <c r="P5" s="230">
        <v>5.2</v>
      </c>
      <c r="Q5" s="230">
        <v>2.6</v>
      </c>
      <c r="R5" s="53">
        <v>1.8</v>
      </c>
      <c r="S5" s="292"/>
      <c r="T5" s="275">
        <v>1</v>
      </c>
      <c r="U5" s="282">
        <v>3</v>
      </c>
      <c r="V5" s="282">
        <f t="shared" si="1"/>
        <v>751</v>
      </c>
      <c r="W5" s="282">
        <v>146</v>
      </c>
      <c r="X5" s="282">
        <v>665</v>
      </c>
    </row>
    <row r="6" spans="1:24" ht="24.95" customHeight="1">
      <c r="A6" s="331">
        <f t="shared" si="2"/>
        <v>40641</v>
      </c>
      <c r="B6" s="332" t="str">
        <f t="shared" si="0"/>
        <v>五</v>
      </c>
      <c r="C6" s="333" t="s">
        <v>199</v>
      </c>
      <c r="D6" s="339" t="s">
        <v>23</v>
      </c>
      <c r="E6" s="335" t="s">
        <v>29</v>
      </c>
      <c r="F6" s="324" t="s">
        <v>212</v>
      </c>
      <c r="G6" s="338" t="s">
        <v>213</v>
      </c>
      <c r="H6" s="324" t="s">
        <v>303</v>
      </c>
      <c r="I6" s="437" t="s">
        <v>220</v>
      </c>
      <c r="J6" s="438"/>
      <c r="K6" s="324" t="s">
        <v>221</v>
      </c>
      <c r="L6" s="338" t="s">
        <v>222</v>
      </c>
      <c r="M6" s="430" t="s">
        <v>10</v>
      </c>
      <c r="N6" s="324" t="s">
        <v>153</v>
      </c>
      <c r="O6" s="327" t="s">
        <v>152</v>
      </c>
      <c r="P6" s="230">
        <v>5.8</v>
      </c>
      <c r="Q6" s="230">
        <v>2.4</v>
      </c>
      <c r="R6" s="53">
        <v>2.2000000000000002</v>
      </c>
      <c r="S6" s="292"/>
      <c r="U6" s="282">
        <v>2.6</v>
      </c>
      <c r="V6" s="282">
        <f t="shared" si="1"/>
        <v>764</v>
      </c>
      <c r="W6" s="282">
        <v>233</v>
      </c>
      <c r="X6" s="282">
        <v>216</v>
      </c>
    </row>
    <row r="7" spans="1:24" ht="24.95" customHeight="1">
      <c r="A7" s="299">
        <f>IF(A6="","",IF(MONTH(A6)&lt;&gt;MONTH(A6+1),"",A6+3))</f>
        <v>40644</v>
      </c>
      <c r="B7" s="300" t="str">
        <f t="shared" si="0"/>
        <v>一</v>
      </c>
      <c r="C7" s="301" t="s">
        <v>200</v>
      </c>
      <c r="D7" s="304" t="s">
        <v>21</v>
      </c>
      <c r="E7" s="305" t="s">
        <v>25</v>
      </c>
      <c r="F7" s="66" t="s">
        <v>135</v>
      </c>
      <c r="G7" s="306" t="s">
        <v>232</v>
      </c>
      <c r="H7" s="307" t="s">
        <v>298</v>
      </c>
      <c r="I7" s="446" t="s">
        <v>297</v>
      </c>
      <c r="J7" s="447"/>
      <c r="K7" s="66" t="s">
        <v>37</v>
      </c>
      <c r="L7" s="72" t="s">
        <v>234</v>
      </c>
      <c r="M7" s="431" t="s">
        <v>10</v>
      </c>
      <c r="N7" s="302" t="s">
        <v>227</v>
      </c>
      <c r="O7" s="303" t="s">
        <v>338</v>
      </c>
      <c r="P7" s="230">
        <v>5.4</v>
      </c>
      <c r="Q7" s="230">
        <v>2.4</v>
      </c>
      <c r="R7" s="53">
        <v>2.1</v>
      </c>
      <c r="S7" s="292"/>
      <c r="T7" s="275"/>
      <c r="U7" s="282">
        <v>2.5</v>
      </c>
      <c r="V7" s="282">
        <f t="shared" si="1"/>
        <v>726</v>
      </c>
      <c r="W7" s="282">
        <v>262</v>
      </c>
      <c r="X7" s="282">
        <v>115</v>
      </c>
    </row>
    <row r="8" spans="1:24" ht="24.95" customHeight="1">
      <c r="A8" s="46">
        <f>IF(A7="","",IF(MONTH(A7)&lt;&gt;MONTH(A7+1),"",A7+1))</f>
        <v>40645</v>
      </c>
      <c r="B8" s="47" t="str">
        <f t="shared" si="0"/>
        <v>二</v>
      </c>
      <c r="C8" s="48" t="s">
        <v>201</v>
      </c>
      <c r="D8" s="59" t="s">
        <v>22</v>
      </c>
      <c r="E8" s="49" t="s">
        <v>28</v>
      </c>
      <c r="F8" s="50" t="s">
        <v>127</v>
      </c>
      <c r="G8" s="62" t="s">
        <v>36</v>
      </c>
      <c r="H8" s="51" t="s">
        <v>132</v>
      </c>
      <c r="I8" s="439" t="s">
        <v>224</v>
      </c>
      <c r="J8" s="443"/>
      <c r="K8" s="51" t="s">
        <v>225</v>
      </c>
      <c r="L8" s="64" t="s">
        <v>226</v>
      </c>
      <c r="M8" s="432" t="s">
        <v>10</v>
      </c>
      <c r="N8" s="119" t="s">
        <v>185</v>
      </c>
      <c r="O8" s="52" t="s">
        <v>39</v>
      </c>
      <c r="P8" s="230">
        <v>5.2</v>
      </c>
      <c r="Q8" s="230">
        <v>2.6</v>
      </c>
      <c r="R8" s="53">
        <v>1.4</v>
      </c>
      <c r="S8" s="292"/>
      <c r="T8" s="275"/>
      <c r="U8" s="282">
        <v>2.8</v>
      </c>
      <c r="V8" s="282">
        <f t="shared" si="1"/>
        <v>726</v>
      </c>
      <c r="W8" s="282">
        <v>190</v>
      </c>
      <c r="X8" s="282">
        <v>100</v>
      </c>
    </row>
    <row r="9" spans="1:24" ht="24.95" customHeight="1">
      <c r="A9" s="46">
        <f>IF(A8="","",IF(MONTH(A8)&lt;&gt;MONTH(A8+1),"",A8+1))</f>
        <v>40646</v>
      </c>
      <c r="B9" s="47" t="str">
        <f t="shared" si="0"/>
        <v>三</v>
      </c>
      <c r="C9" s="48" t="s">
        <v>202</v>
      </c>
      <c r="D9" s="58" t="s">
        <v>211</v>
      </c>
      <c r="E9" s="49" t="s">
        <v>27</v>
      </c>
      <c r="F9" s="51" t="s">
        <v>50</v>
      </c>
      <c r="G9" s="62" t="s">
        <v>67</v>
      </c>
      <c r="H9" s="51" t="s">
        <v>40</v>
      </c>
      <c r="I9" s="439" t="s">
        <v>55</v>
      </c>
      <c r="J9" s="440"/>
      <c r="K9" s="51" t="s">
        <v>52</v>
      </c>
      <c r="L9" s="65" t="s">
        <v>52</v>
      </c>
      <c r="M9" s="432" t="s">
        <v>10</v>
      </c>
      <c r="N9" s="50" t="s">
        <v>53</v>
      </c>
      <c r="O9" s="75" t="s">
        <v>54</v>
      </c>
      <c r="P9" s="53">
        <v>5</v>
      </c>
      <c r="Q9" s="230">
        <v>2.6</v>
      </c>
      <c r="R9" s="53">
        <v>1.6</v>
      </c>
      <c r="S9" s="292"/>
      <c r="T9" s="275"/>
      <c r="U9" s="282">
        <v>3</v>
      </c>
      <c r="V9" s="282">
        <f t="shared" si="1"/>
        <v>732</v>
      </c>
      <c r="W9" s="282">
        <v>245</v>
      </c>
      <c r="X9" s="282">
        <v>326</v>
      </c>
    </row>
    <row r="10" spans="1:24" ht="24.95" customHeight="1">
      <c r="A10" s="46">
        <f t="shared" ref="A10:A11" si="3">IF(A9="","",IF(MONTH(A9)&lt;&gt;MONTH(A9+1),"",A9+1))</f>
        <v>40647</v>
      </c>
      <c r="B10" s="47" t="str">
        <f t="shared" si="0"/>
        <v>四</v>
      </c>
      <c r="C10" s="48" t="s">
        <v>203</v>
      </c>
      <c r="D10" s="59" t="s">
        <v>22</v>
      </c>
      <c r="E10" s="49" t="s">
        <v>28</v>
      </c>
      <c r="F10" s="51" t="s">
        <v>247</v>
      </c>
      <c r="G10" s="62" t="s">
        <v>44</v>
      </c>
      <c r="H10" s="433" t="s">
        <v>233</v>
      </c>
      <c r="I10" s="70"/>
      <c r="J10" s="312" t="s">
        <v>320</v>
      </c>
      <c r="K10" s="51" t="s">
        <v>129</v>
      </c>
      <c r="L10" s="69" t="s">
        <v>42</v>
      </c>
      <c r="M10" s="432" t="s">
        <v>10</v>
      </c>
      <c r="N10" s="55" t="s">
        <v>139</v>
      </c>
      <c r="O10" s="54" t="s">
        <v>140</v>
      </c>
      <c r="P10" s="230">
        <v>5.5</v>
      </c>
      <c r="Q10" s="230">
        <v>3</v>
      </c>
      <c r="R10" s="53">
        <v>1.7</v>
      </c>
      <c r="S10" s="292"/>
      <c r="T10" s="275">
        <v>1</v>
      </c>
      <c r="U10" s="282">
        <v>2.5</v>
      </c>
      <c r="V10" s="282">
        <f t="shared" si="1"/>
        <v>750</v>
      </c>
      <c r="W10" s="282">
        <v>152</v>
      </c>
      <c r="X10" s="282">
        <v>186</v>
      </c>
    </row>
    <row r="11" spans="1:24" ht="24.95" customHeight="1">
      <c r="A11" s="331">
        <f t="shared" si="3"/>
        <v>40648</v>
      </c>
      <c r="B11" s="332" t="str">
        <f t="shared" si="0"/>
        <v>五</v>
      </c>
      <c r="C11" s="333" t="s">
        <v>204</v>
      </c>
      <c r="D11" s="342" t="s">
        <v>125</v>
      </c>
      <c r="E11" s="343" t="s">
        <v>126</v>
      </c>
      <c r="F11" s="324" t="s">
        <v>31</v>
      </c>
      <c r="G11" s="338" t="s">
        <v>35</v>
      </c>
      <c r="H11" s="341" t="s">
        <v>300</v>
      </c>
      <c r="I11" s="444" t="s">
        <v>301</v>
      </c>
      <c r="J11" s="445"/>
      <c r="K11" s="341" t="s">
        <v>243</v>
      </c>
      <c r="L11" s="337" t="s">
        <v>244</v>
      </c>
      <c r="M11" s="430" t="s">
        <v>10</v>
      </c>
      <c r="N11" s="324" t="s">
        <v>43</v>
      </c>
      <c r="O11" s="327" t="s">
        <v>95</v>
      </c>
      <c r="P11" s="53">
        <v>5.2</v>
      </c>
      <c r="Q11" s="230">
        <v>2.9</v>
      </c>
      <c r="R11" s="53">
        <v>2</v>
      </c>
      <c r="S11" s="292"/>
      <c r="U11" s="282">
        <v>2.2999999999999998</v>
      </c>
      <c r="V11" s="282">
        <f t="shared" si="1"/>
        <v>717</v>
      </c>
      <c r="W11" s="282">
        <v>159</v>
      </c>
      <c r="X11" s="282">
        <v>145</v>
      </c>
    </row>
    <row r="12" spans="1:24" ht="24.95" customHeight="1">
      <c r="A12" s="299">
        <f>IF(A11="","",IF(MONTH(A11)&lt;&gt;MONTH(A11+1),"",A11+7))</f>
        <v>40655</v>
      </c>
      <c r="B12" s="300" t="str">
        <f t="shared" si="0"/>
        <v>五</v>
      </c>
      <c r="C12" s="309" t="s">
        <v>205</v>
      </c>
      <c r="D12" s="304" t="s">
        <v>21</v>
      </c>
      <c r="E12" s="305" t="s">
        <v>25</v>
      </c>
      <c r="F12" s="66" t="s">
        <v>130</v>
      </c>
      <c r="G12" s="310" t="s">
        <v>131</v>
      </c>
      <c r="H12" s="63" t="s">
        <v>219</v>
      </c>
      <c r="I12" s="435" t="s">
        <v>220</v>
      </c>
      <c r="J12" s="436"/>
      <c r="K12" s="66" t="s">
        <v>259</v>
      </c>
      <c r="L12" s="318" t="s">
        <v>315</v>
      </c>
      <c r="M12" s="431" t="s">
        <v>10</v>
      </c>
      <c r="N12" s="66" t="s">
        <v>38</v>
      </c>
      <c r="O12" s="340" t="s">
        <v>228</v>
      </c>
      <c r="P12" s="230">
        <v>5</v>
      </c>
      <c r="Q12" s="230">
        <v>2.5</v>
      </c>
      <c r="R12" s="53">
        <v>2.1</v>
      </c>
      <c r="S12" s="292"/>
      <c r="T12" s="275"/>
      <c r="U12" s="282">
        <v>3.2</v>
      </c>
      <c r="V12" s="282">
        <f t="shared" si="1"/>
        <v>755</v>
      </c>
      <c r="W12" s="282">
        <v>331</v>
      </c>
      <c r="X12" s="282">
        <v>146</v>
      </c>
    </row>
    <row r="13" spans="1:24" ht="24.95" customHeight="1">
      <c r="A13" s="46">
        <f>IF(A12="","",IF(MONTH(A12)&lt;&gt;MONTH(A12+1),"",A12+3))</f>
        <v>40658</v>
      </c>
      <c r="B13" s="47" t="str">
        <f t="shared" si="0"/>
        <v>一</v>
      </c>
      <c r="C13" s="56" t="s">
        <v>206</v>
      </c>
      <c r="D13" s="59" t="s">
        <v>21</v>
      </c>
      <c r="E13" s="49" t="s">
        <v>25</v>
      </c>
      <c r="F13" s="63" t="s">
        <v>214</v>
      </c>
      <c r="G13" s="71" t="s">
        <v>223</v>
      </c>
      <c r="H13" s="433" t="s">
        <v>233</v>
      </c>
      <c r="I13" s="64"/>
      <c r="J13" s="312" t="s">
        <v>320</v>
      </c>
      <c r="K13" s="51" t="s">
        <v>260</v>
      </c>
      <c r="L13" s="62" t="s">
        <v>250</v>
      </c>
      <c r="M13" s="296" t="s">
        <v>10</v>
      </c>
      <c r="N13" s="66" t="s">
        <v>177</v>
      </c>
      <c r="O13" s="314" t="s">
        <v>95</v>
      </c>
      <c r="P13" s="230">
        <v>5</v>
      </c>
      <c r="Q13" s="230">
        <v>2.8</v>
      </c>
      <c r="R13" s="53">
        <v>2</v>
      </c>
      <c r="S13" s="292"/>
      <c r="T13" s="275"/>
      <c r="U13" s="282">
        <v>3</v>
      </c>
      <c r="V13" s="282">
        <f t="shared" si="1"/>
        <v>751</v>
      </c>
      <c r="W13" s="282">
        <v>332</v>
      </c>
      <c r="X13" s="282">
        <v>235</v>
      </c>
    </row>
    <row r="14" spans="1:24" ht="24.95" customHeight="1">
      <c r="A14" s="46">
        <f>IF(A13="","",IF(MONTH(A13)&lt;&gt;MONTH(A13+1),"",A13+1))</f>
        <v>40659</v>
      </c>
      <c r="B14" s="47" t="str">
        <f t="shared" si="0"/>
        <v>二</v>
      </c>
      <c r="C14" s="56" t="s">
        <v>207</v>
      </c>
      <c r="D14" s="59" t="s">
        <v>22</v>
      </c>
      <c r="E14" s="49" t="s">
        <v>28</v>
      </c>
      <c r="F14" s="51" t="s">
        <v>141</v>
      </c>
      <c r="G14" s="62" t="s">
        <v>142</v>
      </c>
      <c r="H14" s="55" t="s">
        <v>253</v>
      </c>
      <c r="I14" s="441" t="s">
        <v>254</v>
      </c>
      <c r="J14" s="442"/>
      <c r="K14" s="51" t="s">
        <v>41</v>
      </c>
      <c r="L14" s="69" t="s">
        <v>42</v>
      </c>
      <c r="M14" s="40" t="s">
        <v>10</v>
      </c>
      <c r="N14" s="51" t="s">
        <v>45</v>
      </c>
      <c r="O14" s="52" t="s">
        <v>94</v>
      </c>
      <c r="P14" s="230">
        <v>5.2</v>
      </c>
      <c r="Q14" s="230">
        <v>2.8</v>
      </c>
      <c r="R14" s="53">
        <v>1.8</v>
      </c>
      <c r="S14" s="292"/>
      <c r="T14" s="275"/>
      <c r="U14" s="282">
        <v>2.4</v>
      </c>
      <c r="V14" s="282">
        <f t="shared" si="1"/>
        <v>715</v>
      </c>
      <c r="W14" s="282">
        <v>363</v>
      </c>
      <c r="X14" s="282">
        <v>249</v>
      </c>
    </row>
    <row r="15" spans="1:24" ht="24.95" customHeight="1">
      <c r="A15" s="46">
        <f t="shared" ref="A15:A16" si="4">IF(A14="","",IF(MONTH(A14)&lt;&gt;MONTH(A14+1),"",A14+1))</f>
        <v>40660</v>
      </c>
      <c r="B15" s="47" t="str">
        <f t="shared" si="0"/>
        <v>三</v>
      </c>
      <c r="C15" s="56" t="s">
        <v>208</v>
      </c>
      <c r="D15" s="60" t="s">
        <v>342</v>
      </c>
      <c r="E15" s="295" t="s">
        <v>238</v>
      </c>
      <c r="F15" s="51" t="s">
        <v>215</v>
      </c>
      <c r="G15" s="62" t="s">
        <v>248</v>
      </c>
      <c r="H15" s="55" t="s">
        <v>239</v>
      </c>
      <c r="J15" s="311" t="s">
        <v>240</v>
      </c>
      <c r="K15" s="434" t="s">
        <v>347</v>
      </c>
      <c r="L15" s="317" t="s">
        <v>348</v>
      </c>
      <c r="M15" s="40" t="s">
        <v>10</v>
      </c>
      <c r="N15" s="57" t="s">
        <v>235</v>
      </c>
      <c r="O15" s="52" t="s">
        <v>236</v>
      </c>
      <c r="P15" s="230">
        <v>5.5</v>
      </c>
      <c r="Q15" s="230">
        <v>2.8</v>
      </c>
      <c r="R15" s="53">
        <v>1.5</v>
      </c>
      <c r="S15" s="293"/>
      <c r="U15" s="282">
        <v>2.9</v>
      </c>
      <c r="V15" s="282">
        <f t="shared" si="1"/>
        <v>766</v>
      </c>
      <c r="W15" s="282">
        <v>359</v>
      </c>
      <c r="X15" s="282">
        <v>222</v>
      </c>
    </row>
    <row r="16" spans="1:24" ht="24.95" customHeight="1">
      <c r="A16" s="46">
        <f t="shared" si="4"/>
        <v>40661</v>
      </c>
      <c r="B16" s="47" t="str">
        <f t="shared" si="0"/>
        <v>四</v>
      </c>
      <c r="C16" s="56" t="s">
        <v>209</v>
      </c>
      <c r="D16" s="59" t="s">
        <v>22</v>
      </c>
      <c r="E16" s="49" t="s">
        <v>26</v>
      </c>
      <c r="F16" s="68" t="s">
        <v>136</v>
      </c>
      <c r="G16" s="62" t="s">
        <v>36</v>
      </c>
      <c r="H16" s="66" t="s">
        <v>143</v>
      </c>
      <c r="I16" s="70"/>
      <c r="J16" s="69" t="s">
        <v>144</v>
      </c>
      <c r="K16" s="55" t="s">
        <v>249</v>
      </c>
      <c r="L16" s="67" t="s">
        <v>230</v>
      </c>
      <c r="M16" s="40" t="s">
        <v>10</v>
      </c>
      <c r="N16" s="137" t="s">
        <v>237</v>
      </c>
      <c r="O16" s="136" t="s">
        <v>128</v>
      </c>
      <c r="P16" s="53">
        <v>5.2</v>
      </c>
      <c r="Q16" s="230">
        <v>2.8</v>
      </c>
      <c r="R16" s="53">
        <v>2.5</v>
      </c>
      <c r="S16" s="294"/>
      <c r="T16" s="288">
        <v>1</v>
      </c>
      <c r="U16" s="282">
        <v>2.5</v>
      </c>
      <c r="V16" s="282">
        <f t="shared" si="1"/>
        <v>740</v>
      </c>
      <c r="W16" s="282">
        <v>348</v>
      </c>
      <c r="X16" s="282">
        <v>202</v>
      </c>
    </row>
    <row r="17" spans="1:24" ht="24.95" customHeight="1">
      <c r="A17" s="46">
        <f>IF(A16="","",IF(MONTH(A16)&lt;&gt;MONTH(A16+1),"",A16+1))</f>
        <v>40662</v>
      </c>
      <c r="B17" s="47" t="str">
        <f t="shared" si="0"/>
        <v>五</v>
      </c>
      <c r="C17" s="56" t="s">
        <v>210</v>
      </c>
      <c r="D17" s="59" t="s">
        <v>24</v>
      </c>
      <c r="E17" s="49" t="s">
        <v>30</v>
      </c>
      <c r="F17" s="51" t="s">
        <v>216</v>
      </c>
      <c r="G17" s="62" t="s">
        <v>343</v>
      </c>
      <c r="H17" s="51" t="s">
        <v>133</v>
      </c>
      <c r="I17" s="70"/>
      <c r="J17" s="69" t="s">
        <v>134</v>
      </c>
      <c r="K17" s="315" t="s">
        <v>261</v>
      </c>
      <c r="L17" s="62" t="s">
        <v>334</v>
      </c>
      <c r="M17" s="40" t="s">
        <v>10</v>
      </c>
      <c r="N17" s="313" t="s">
        <v>241</v>
      </c>
      <c r="O17" s="401" t="s">
        <v>242</v>
      </c>
      <c r="P17" s="209">
        <v>5.4</v>
      </c>
      <c r="Q17" s="234">
        <v>2.1</v>
      </c>
      <c r="R17" s="209">
        <v>1.6</v>
      </c>
      <c r="S17" s="267"/>
      <c r="T17" s="289"/>
      <c r="U17" s="84">
        <v>2.5</v>
      </c>
      <c r="V17" s="282">
        <f t="shared" si="1"/>
        <v>700</v>
      </c>
      <c r="W17" s="84">
        <v>330</v>
      </c>
      <c r="X17" s="84">
        <v>176</v>
      </c>
    </row>
    <row r="18" spans="1:24" s="8" customFormat="1" ht="20.25">
      <c r="A18" s="18" t="s">
        <v>57</v>
      </c>
      <c r="C18" s="7"/>
      <c r="D18" s="7"/>
      <c r="E18" s="7"/>
      <c r="F18" s="7"/>
      <c r="G18" s="7"/>
      <c r="H18" s="7"/>
      <c r="I18" s="7"/>
      <c r="J18" s="7"/>
      <c r="K18" s="316"/>
      <c r="L18" s="7"/>
      <c r="M18" s="7"/>
      <c r="N18" s="7"/>
      <c r="O18" s="7"/>
      <c r="P18" s="7"/>
      <c r="Q18" s="7"/>
    </row>
    <row r="19" spans="1:24" s="17" customFormat="1" ht="11.1" customHeight="1">
      <c r="A19" s="15"/>
      <c r="B19" s="15">
        <f>I1</f>
        <v>4</v>
      </c>
      <c r="C19" s="16" t="s">
        <v>252</v>
      </c>
      <c r="D19" s="15"/>
      <c r="E19" s="15"/>
      <c r="F19" s="15"/>
      <c r="G19" s="15"/>
      <c r="H19" s="15"/>
      <c r="I19" s="15"/>
      <c r="K19" s="15" t="s">
        <v>255</v>
      </c>
      <c r="L19" s="15"/>
      <c r="M19" s="15"/>
      <c r="N19" s="15"/>
      <c r="O19" s="15"/>
      <c r="P19" s="15"/>
      <c r="Q19" s="15"/>
    </row>
    <row r="20" spans="1:24" s="17" customFormat="1" ht="11.1" customHeight="1">
      <c r="A20" s="15"/>
      <c r="B20" s="15"/>
      <c r="C20" s="16" t="s">
        <v>51</v>
      </c>
      <c r="D20" s="16" t="s">
        <v>299</v>
      </c>
      <c r="E20" s="15"/>
      <c r="H20" s="15"/>
      <c r="I20" s="15"/>
      <c r="J20" s="15"/>
      <c r="K20" s="15"/>
      <c r="L20" s="15"/>
      <c r="M20" s="17" t="s">
        <v>350</v>
      </c>
      <c r="N20" s="15"/>
      <c r="P20" s="15"/>
      <c r="Q20" s="15"/>
      <c r="W20" s="31" t="s">
        <v>256</v>
      </c>
    </row>
    <row r="21" spans="1:24" s="17" customFormat="1" ht="11.1" customHeight="1">
      <c r="A21" s="15"/>
      <c r="B21" s="15"/>
      <c r="C21" s="15"/>
      <c r="D21" s="17" t="s">
        <v>257</v>
      </c>
      <c r="F21" s="15" t="s">
        <v>258</v>
      </c>
      <c r="G21" s="15"/>
      <c r="H21" s="16" t="s">
        <v>349</v>
      </c>
      <c r="I21" s="15"/>
      <c r="J21" s="15"/>
      <c r="K21" s="15"/>
      <c r="L21" s="15"/>
      <c r="M21" s="15"/>
      <c r="N21" s="15"/>
      <c r="O21" s="16" t="s">
        <v>262</v>
      </c>
      <c r="P21" s="15"/>
      <c r="Q21" s="15"/>
    </row>
    <row r="22" spans="1:24" s="17" customFormat="1" ht="11.1" customHeight="1">
      <c r="A22" s="15"/>
      <c r="B22" s="15"/>
      <c r="C22" s="15"/>
      <c r="D22" s="285" t="s">
        <v>263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24" s="13" customFormat="1" ht="11.1" customHeight="1">
      <c r="A23" s="12"/>
      <c r="B23" s="12"/>
      <c r="C23" s="11" t="s">
        <v>58</v>
      </c>
      <c r="D23" s="11" t="s">
        <v>59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24" s="8" customForma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24" s="8" customFormat="1">
      <c r="A25" s="7"/>
      <c r="B25" s="7"/>
      <c r="C25" s="7"/>
      <c r="D25" s="7"/>
      <c r="E25" s="7"/>
      <c r="F25" s="7"/>
      <c r="G25" s="7"/>
      <c r="K25" s="7"/>
      <c r="L25" s="7"/>
      <c r="M25" s="7"/>
      <c r="P25" s="7"/>
      <c r="Q25" s="7"/>
    </row>
    <row r="26" spans="1:24" s="8" customForma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24" s="8" customForma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2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2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2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2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2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mergeCells count="8">
    <mergeCell ref="I12:J12"/>
    <mergeCell ref="I3:J3"/>
    <mergeCell ref="I9:J9"/>
    <mergeCell ref="I14:J14"/>
    <mergeCell ref="I6:J6"/>
    <mergeCell ref="I8:J8"/>
    <mergeCell ref="I11:J11"/>
    <mergeCell ref="I7:J7"/>
  </mergeCells>
  <phoneticPr fontId="1" type="noConversion"/>
  <pageMargins left="0" right="0" top="0" bottom="0" header="0" footer="0"/>
  <pageSetup paperSize="9" scale="11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view="pageBreakPreview" zoomScale="90" zoomScaleNormal="100" zoomScaleSheetLayoutView="90" workbookViewId="0">
      <selection activeCell="AG30" sqref="AG30"/>
    </sheetView>
  </sheetViews>
  <sheetFormatPr defaultRowHeight="16.5"/>
  <cols>
    <col min="1" max="1" width="4.75" customWidth="1"/>
    <col min="3" max="3" width="7.5" customWidth="1"/>
    <col min="4" max="4" width="2.75" hidden="1" customWidth="1"/>
    <col min="5" max="5" width="2.625" hidden="1" customWidth="1"/>
    <col min="7" max="7" width="10.125" customWidth="1"/>
    <col min="8" max="8" width="4.375" customWidth="1"/>
    <col min="9" max="9" width="2.625" hidden="1" customWidth="1"/>
    <col min="11" max="11" width="9.625" customWidth="1"/>
    <col min="12" max="12" width="4.75" customWidth="1"/>
    <col min="13" max="13" width="3" hidden="1" customWidth="1"/>
    <col min="15" max="15" width="11.125" customWidth="1"/>
    <col min="16" max="16" width="4" customWidth="1"/>
    <col min="17" max="17" width="2.75" hidden="1" customWidth="1"/>
    <col min="18" max="18" width="4.625" customWidth="1"/>
    <col min="19" max="19" width="2.875" hidden="1" customWidth="1"/>
    <col min="20" max="20" width="2.75" hidden="1" customWidth="1"/>
    <col min="22" max="22" width="9.5" customWidth="1"/>
    <col min="23" max="23" width="3.625" customWidth="1"/>
    <col min="24" max="24" width="2.625" customWidth="1"/>
    <col min="25" max="26" width="3.125" customWidth="1"/>
    <col min="27" max="27" width="2.75" customWidth="1"/>
    <col min="28" max="28" width="3.25" customWidth="1"/>
    <col min="29" max="29" width="3.375" customWidth="1"/>
    <col min="30" max="30" width="2.75" customWidth="1"/>
    <col min="31" max="31" width="2.625" customWidth="1"/>
  </cols>
  <sheetData>
    <row r="1" spans="1:31">
      <c r="A1" s="135">
        <v>110</v>
      </c>
      <c r="B1" s="100" t="s">
        <v>61</v>
      </c>
      <c r="C1" s="100" t="str">
        <f>國中!H1</f>
        <v>國民中學</v>
      </c>
      <c r="D1" s="100"/>
      <c r="E1" s="100" t="str">
        <f>國中!K1</f>
        <v>葷食菜單</v>
      </c>
      <c r="F1" s="100"/>
      <c r="G1" s="100" t="s">
        <v>282</v>
      </c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1:31">
      <c r="A2" s="127" t="s">
        <v>20</v>
      </c>
      <c r="B2" s="128" t="s">
        <v>2</v>
      </c>
      <c r="C2" s="129" t="s">
        <v>3</v>
      </c>
      <c r="D2" s="108"/>
      <c r="E2" s="129"/>
      <c r="F2" s="129" t="s">
        <v>4</v>
      </c>
      <c r="G2" s="130" t="s">
        <v>5</v>
      </c>
      <c r="H2" s="131"/>
      <c r="I2" s="100"/>
      <c r="J2" s="128" t="s">
        <v>6</v>
      </c>
      <c r="K2" s="132" t="s">
        <v>7</v>
      </c>
      <c r="L2" s="131"/>
      <c r="M2" s="129"/>
      <c r="N2" s="133" t="s">
        <v>8</v>
      </c>
      <c r="O2" s="109" t="s">
        <v>9</v>
      </c>
      <c r="P2" s="109"/>
      <c r="Q2" s="109"/>
      <c r="R2" s="117" t="s">
        <v>10</v>
      </c>
      <c r="S2" s="110"/>
      <c r="T2" s="110"/>
      <c r="U2" s="134" t="s">
        <v>11</v>
      </c>
      <c r="V2" s="109" t="s">
        <v>12</v>
      </c>
      <c r="W2" s="100"/>
      <c r="X2" s="215"/>
    </row>
    <row r="3" spans="1:31" ht="28.5" customHeight="1">
      <c r="D3" s="123"/>
      <c r="E3" s="348"/>
      <c r="S3" s="118"/>
      <c r="T3" s="118"/>
      <c r="X3" s="215"/>
    </row>
    <row r="4" spans="1:31" ht="31.5" customHeight="1">
      <c r="A4" s="269" t="str">
        <f>國中!C3</f>
        <v>H5</v>
      </c>
      <c r="B4" s="351" t="str">
        <f>國中!D3</f>
        <v>白米飯</v>
      </c>
      <c r="C4" s="268" t="str">
        <f>國中!E3</f>
        <v>米</v>
      </c>
      <c r="D4" s="255"/>
      <c r="E4" s="268"/>
      <c r="F4" s="257" t="str">
        <f>國中!F3</f>
        <v>咖哩雞</v>
      </c>
      <c r="G4" s="458" t="str">
        <f>國中!G3</f>
        <v>肉雞 馬鈴薯 洋蔥 咖哩粉</v>
      </c>
      <c r="H4" s="459"/>
      <c r="I4" s="460"/>
      <c r="J4" s="259" t="str">
        <f>國中!H3</f>
        <v>蛋香三色</v>
      </c>
      <c r="K4" s="461" t="str">
        <f>國中!I3</f>
        <v>雞蛋  三色豆 洋蔥 大蒜</v>
      </c>
      <c r="L4" s="462"/>
      <c r="M4" s="463"/>
      <c r="N4" s="51" t="str">
        <f>國中!K3</f>
        <v>豉香豆干</v>
      </c>
      <c r="O4" s="458" t="str">
        <f>國中!L3</f>
        <v>豆干 豆豉 大蒜</v>
      </c>
      <c r="P4" s="459"/>
      <c r="Q4" s="460"/>
      <c r="R4" s="349" t="s">
        <v>10</v>
      </c>
      <c r="S4" s="249"/>
      <c r="T4" s="249"/>
      <c r="U4" s="350" t="str">
        <f>國中!N3</f>
        <v>味噌海芽</v>
      </c>
      <c r="V4" s="452" t="str">
        <f>國中!O3</f>
        <v>乾海帶 味噌 薑</v>
      </c>
      <c r="W4" s="453"/>
      <c r="X4" s="454"/>
    </row>
    <row r="5" spans="1:31" ht="31.5" customHeight="1">
      <c r="A5" s="125" t="str">
        <f>國中!C4</f>
        <v>I3</v>
      </c>
      <c r="B5" s="121" t="str">
        <f>國中!D4</f>
        <v>刈包特餐</v>
      </c>
      <c r="C5" s="122" t="str">
        <f>國中!E4</f>
        <v>刈包</v>
      </c>
      <c r="D5" s="126"/>
      <c r="E5" s="122"/>
      <c r="F5" s="124" t="str">
        <f>國中!F4</f>
        <v>香滷肉排</v>
      </c>
      <c r="G5" s="451" t="str">
        <f>國中!G4</f>
        <v>醃漬里肌排</v>
      </c>
      <c r="H5" s="451"/>
      <c r="I5" s="451"/>
      <c r="J5" s="119" t="str">
        <f>國中!H4</f>
        <v>雪菜百頁</v>
      </c>
      <c r="K5" s="448" t="str">
        <f>國中!J4</f>
        <v>雪裡紅 豆皮 薑</v>
      </c>
      <c r="L5" s="449"/>
      <c r="M5" s="450"/>
      <c r="N5" s="120" t="str">
        <f>國中!K4</f>
        <v>絞肉豆芽</v>
      </c>
      <c r="O5" s="451" t="str">
        <f>國中!L4</f>
        <v>絞肉 豆芽菜 韭菜 紅蘿蔔 乾木耳</v>
      </c>
      <c r="P5" s="451"/>
      <c r="Q5" s="451"/>
      <c r="R5" s="117" t="s">
        <v>10</v>
      </c>
      <c r="S5" s="110"/>
      <c r="T5" s="110"/>
      <c r="U5" s="119" t="str">
        <f>國中!N4</f>
        <v>糙米粥</v>
      </c>
      <c r="V5" s="455" t="str">
        <f>國中!O4</f>
        <v>雞蛋 糙米 乾香菇 紅蘿蔔</v>
      </c>
      <c r="W5" s="456"/>
      <c r="X5" s="457"/>
    </row>
    <row r="6" spans="1:31" ht="36" customHeight="1">
      <c r="A6" s="125" t="str">
        <f>國中!C5</f>
        <v>I4</v>
      </c>
      <c r="B6" s="121" t="str">
        <f>國中!D5</f>
        <v>糙米飯</v>
      </c>
      <c r="C6" s="122" t="str">
        <f>國中!E5</f>
        <v>米 糙米</v>
      </c>
      <c r="D6" s="126"/>
      <c r="E6" s="122"/>
      <c r="F6" s="124" t="str">
        <f>國中!F5</f>
        <v>三杯雞</v>
      </c>
      <c r="G6" s="451" t="str">
        <f>國中!G5</f>
        <v>肉雞 乾海帶 九層塔 大蒜</v>
      </c>
      <c r="H6" s="451"/>
      <c r="I6" s="451"/>
      <c r="J6" s="119" t="str">
        <f>國中!H5</f>
        <v>清炒玉菜</v>
      </c>
      <c r="K6" s="448" t="str">
        <f>國中!J5</f>
        <v>高麗菜 紅蘿蔔 乾木耳 蒜</v>
      </c>
      <c r="L6" s="449"/>
      <c r="M6" s="450"/>
      <c r="N6" s="120" t="str">
        <f>國中!K5</f>
        <v>關東油腐</v>
      </c>
      <c r="O6" s="451" t="str">
        <f>國中!L5</f>
        <v>油豆腐 白蘿蔔 紅蘿蔔 甜玉米 蒜</v>
      </c>
      <c r="P6" s="451"/>
      <c r="Q6" s="451"/>
      <c r="R6" s="117" t="s">
        <v>10</v>
      </c>
      <c r="S6" s="110"/>
      <c r="T6" s="110"/>
      <c r="U6" s="119" t="str">
        <f>國中!N5</f>
        <v>仙草甜湯</v>
      </c>
      <c r="V6" s="455" t="str">
        <f>國中!O16</f>
        <v>愛玉 枸杞 二砂糖</v>
      </c>
      <c r="W6" s="456"/>
      <c r="X6" s="457"/>
    </row>
    <row r="7" spans="1:31" ht="36" customHeight="1">
      <c r="A7" s="125" t="str">
        <f>國中!C6</f>
        <v>I5</v>
      </c>
      <c r="B7" s="121" t="str">
        <f>國中!D6</f>
        <v>燕麥飯</v>
      </c>
      <c r="C7" s="122" t="str">
        <f>國中!E6</f>
        <v>米 燕麥</v>
      </c>
      <c r="D7" s="123"/>
      <c r="E7" s="122"/>
      <c r="F7" s="124" t="str">
        <f>國中!F6</f>
        <v>銀蘿燒肉</v>
      </c>
      <c r="G7" s="451" t="str">
        <f>國中!G6</f>
        <v>豬後腿肉 白蘿蔔 紅蘿蔔 大蒜</v>
      </c>
      <c r="H7" s="451"/>
      <c r="I7" s="451"/>
      <c r="J7" s="119" t="str">
        <f>國中!H6</f>
        <v>金菇豆腐</v>
      </c>
      <c r="K7" s="448" t="str">
        <f>國中!I6</f>
        <v>豆腐 金針菇 乾香菇 大蒜</v>
      </c>
      <c r="L7" s="449"/>
      <c r="M7" s="450"/>
      <c r="N7" s="120" t="str">
        <f>國中!K6</f>
        <v>洋蔥炒蛋</v>
      </c>
      <c r="O7" s="451" t="str">
        <f>國中!L6</f>
        <v>雞蛋 洋蔥 紅蘿蔔 大蒜</v>
      </c>
      <c r="P7" s="451"/>
      <c r="Q7" s="451"/>
      <c r="R7" s="117" t="s">
        <v>163</v>
      </c>
      <c r="S7" s="118"/>
      <c r="T7" s="118"/>
      <c r="U7" s="119" t="str">
        <f>國中!N6</f>
        <v>時瓜湯</v>
      </c>
      <c r="V7" s="455" t="str">
        <f>國中!O6</f>
        <v>時瓜 豬骨 紅蘿蔔 薑</v>
      </c>
      <c r="W7" s="456"/>
      <c r="X7" s="457"/>
    </row>
    <row r="8" spans="1:31">
      <c r="A8" s="85"/>
      <c r="B8" s="86" t="s">
        <v>64</v>
      </c>
      <c r="C8" s="407" t="s">
        <v>281</v>
      </c>
      <c r="D8" s="88"/>
      <c r="E8" s="88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"/>
      <c r="Z8" s="8"/>
      <c r="AA8" s="8"/>
      <c r="AB8" s="8"/>
      <c r="AC8" s="8"/>
      <c r="AD8" s="8"/>
      <c r="AE8" s="8"/>
    </row>
    <row r="9" spans="1:31" ht="24.75">
      <c r="A9" s="107" t="s">
        <v>20</v>
      </c>
      <c r="B9" s="108" t="s">
        <v>2</v>
      </c>
      <c r="C9" s="150"/>
      <c r="D9" s="100"/>
      <c r="E9" s="101"/>
      <c r="F9" s="108" t="s">
        <v>4</v>
      </c>
      <c r="G9" s="100"/>
      <c r="H9" s="100"/>
      <c r="I9" s="101"/>
      <c r="J9" s="108" t="s">
        <v>6</v>
      </c>
      <c r="K9" s="100"/>
      <c r="L9" s="100"/>
      <c r="M9" s="101"/>
      <c r="N9" s="109" t="s">
        <v>8</v>
      </c>
      <c r="O9" s="100"/>
      <c r="P9" s="100"/>
      <c r="Q9" s="101"/>
      <c r="R9" s="110" t="s">
        <v>10</v>
      </c>
      <c r="S9" s="100"/>
      <c r="T9" s="101"/>
      <c r="U9" s="109" t="s">
        <v>11</v>
      </c>
      <c r="V9" s="100"/>
      <c r="W9" s="100"/>
      <c r="X9" s="100"/>
      <c r="Y9" s="345" t="s">
        <v>13</v>
      </c>
      <c r="Z9" s="112" t="s">
        <v>75</v>
      </c>
      <c r="AA9" s="113" t="s">
        <v>15</v>
      </c>
      <c r="AB9" s="114" t="s">
        <v>18</v>
      </c>
      <c r="AC9" s="113" t="s">
        <v>19</v>
      </c>
      <c r="AD9" s="115" t="s">
        <v>73</v>
      </c>
      <c r="AE9" s="116" t="s">
        <v>74</v>
      </c>
    </row>
    <row r="10" spans="1:31" hidden="1">
      <c r="C10" s="8"/>
      <c r="H10" s="8"/>
      <c r="K10" s="8"/>
      <c r="L10" s="8"/>
      <c r="W10" s="8"/>
      <c r="X10" s="31" t="s">
        <v>66</v>
      </c>
      <c r="Z10" s="77"/>
    </row>
    <row r="11" spans="1:31" hidden="1">
      <c r="C11" s="8"/>
      <c r="H11" s="8"/>
      <c r="K11" s="8"/>
      <c r="L11" s="8"/>
      <c r="W11" s="8"/>
      <c r="X11" s="31" t="s">
        <v>66</v>
      </c>
      <c r="Y11" s="83"/>
      <c r="Z11" s="77"/>
      <c r="AA11" s="8"/>
      <c r="AB11" s="8"/>
      <c r="AC11" s="8"/>
      <c r="AD11" s="8"/>
      <c r="AE11" s="8"/>
    </row>
    <row r="12" spans="1:31" hidden="1">
      <c r="C12" s="8"/>
      <c r="H12" s="8"/>
      <c r="K12" s="8"/>
      <c r="L12" s="8"/>
      <c r="W12" s="8"/>
      <c r="X12" s="31" t="s">
        <v>66</v>
      </c>
      <c r="Y12" s="83"/>
      <c r="Z12" s="77"/>
      <c r="AA12" s="8"/>
      <c r="AB12" s="8"/>
      <c r="AC12" s="8"/>
      <c r="AD12" s="8"/>
      <c r="AE12" s="8"/>
    </row>
    <row r="13" spans="1:31" hidden="1">
      <c r="C13" s="8"/>
      <c r="H13" s="8"/>
      <c r="K13" s="8"/>
      <c r="L13" s="8"/>
      <c r="W13" s="8"/>
      <c r="X13" s="31"/>
      <c r="Y13" s="83"/>
      <c r="Z13" s="77"/>
      <c r="AA13" s="8"/>
      <c r="AB13" s="8"/>
      <c r="AC13" s="8"/>
      <c r="AD13" s="8"/>
      <c r="AE13" s="8"/>
    </row>
    <row r="14" spans="1:31" hidden="1">
      <c r="C14" s="8"/>
      <c r="H14" s="8"/>
      <c r="K14" s="8"/>
      <c r="L14" s="8"/>
      <c r="W14" s="8"/>
      <c r="X14" s="100"/>
      <c r="Y14" s="106"/>
      <c r="Z14" s="99"/>
      <c r="AA14" s="100"/>
      <c r="AB14" s="100"/>
      <c r="AC14" s="100"/>
      <c r="AD14" s="100"/>
      <c r="AE14" s="100"/>
    </row>
    <row r="15" spans="1:31">
      <c r="A15" s="78">
        <f>國中!A3</f>
        <v>40634</v>
      </c>
      <c r="B15" s="81" t="str">
        <f>B4</f>
        <v>白米飯</v>
      </c>
      <c r="C15" s="22" t="str">
        <f>C4</f>
        <v>米</v>
      </c>
      <c r="D15" s="82">
        <v>10</v>
      </c>
      <c r="E15" s="91" t="s">
        <v>66</v>
      </c>
      <c r="F15" s="90" t="str">
        <f>F4</f>
        <v>咖哩雞</v>
      </c>
      <c r="G15" s="193" t="s">
        <v>264</v>
      </c>
      <c r="H15" s="8">
        <v>9</v>
      </c>
      <c r="I15" s="91" t="s">
        <v>66</v>
      </c>
      <c r="J15" s="95" t="str">
        <f>J4</f>
        <v>蛋香三色</v>
      </c>
      <c r="K15" s="8" t="s">
        <v>187</v>
      </c>
      <c r="L15" s="74">
        <v>1.8</v>
      </c>
      <c r="M15" s="91" t="s">
        <v>66</v>
      </c>
      <c r="N15" s="97" t="str">
        <f>N4</f>
        <v>豉香豆干</v>
      </c>
      <c r="O15" s="30" t="s">
        <v>169</v>
      </c>
      <c r="P15" s="34">
        <v>5</v>
      </c>
      <c r="Q15" s="91" t="s">
        <v>66</v>
      </c>
      <c r="R15" s="347" t="s">
        <v>272</v>
      </c>
      <c r="S15" s="8">
        <v>7</v>
      </c>
      <c r="T15" s="91" t="s">
        <v>66</v>
      </c>
      <c r="U15" s="95" t="str">
        <f>U4</f>
        <v>味噌海芽</v>
      </c>
      <c r="V15" s="8" t="s">
        <v>150</v>
      </c>
      <c r="W15" s="266">
        <v>0.01</v>
      </c>
      <c r="X15" s="31" t="s">
        <v>66</v>
      </c>
      <c r="Y15" s="328">
        <v>5</v>
      </c>
      <c r="Z15" s="328">
        <v>2.5</v>
      </c>
      <c r="AA15" s="329">
        <v>1.9</v>
      </c>
      <c r="AB15" s="103">
        <v>2.8</v>
      </c>
      <c r="AC15" s="282">
        <f>Y15*70+Z15*45+AA15*25+AB15*75</f>
        <v>720</v>
      </c>
      <c r="AD15" s="103">
        <v>155</v>
      </c>
      <c r="AE15" s="103">
        <v>117</v>
      </c>
    </row>
    <row r="16" spans="1:31">
      <c r="A16" s="212">
        <f>WEEKDAY(A15,1)</f>
        <v>6</v>
      </c>
      <c r="B16" s="8"/>
      <c r="C16" s="8"/>
      <c r="D16" s="8"/>
      <c r="E16" s="92"/>
      <c r="F16" s="8"/>
      <c r="G16" s="8" t="s">
        <v>265</v>
      </c>
      <c r="H16" s="8">
        <v>1.5</v>
      </c>
      <c r="I16" s="91" t="s">
        <v>66</v>
      </c>
      <c r="J16" s="8"/>
      <c r="K16" s="8" t="s">
        <v>188</v>
      </c>
      <c r="L16" s="8">
        <v>4</v>
      </c>
      <c r="M16" s="91" t="s">
        <v>66</v>
      </c>
      <c r="N16" s="8"/>
      <c r="O16" t="s">
        <v>273</v>
      </c>
      <c r="Q16" s="91" t="s">
        <v>66</v>
      </c>
      <c r="R16" s="13" t="s">
        <v>69</v>
      </c>
      <c r="S16" s="28">
        <v>0.05</v>
      </c>
      <c r="T16" s="91" t="s">
        <v>66</v>
      </c>
      <c r="U16" s="8"/>
      <c r="V16" s="8" t="s">
        <v>151</v>
      </c>
      <c r="W16" s="218"/>
      <c r="X16" s="31" t="s">
        <v>66</v>
      </c>
      <c r="Y16" s="83"/>
      <c r="Z16" s="8"/>
      <c r="AA16" s="8"/>
      <c r="AB16" s="8"/>
      <c r="AC16" s="8"/>
      <c r="AD16" s="8"/>
      <c r="AE16" s="8"/>
    </row>
    <row r="17" spans="1:31">
      <c r="A17" s="79" t="str">
        <f>A4</f>
        <v>H5</v>
      </c>
      <c r="B17" s="8"/>
      <c r="C17" s="8"/>
      <c r="D17" s="8"/>
      <c r="E17" s="92"/>
      <c r="F17" s="8"/>
      <c r="G17" s="8" t="s">
        <v>266</v>
      </c>
      <c r="H17" s="8">
        <v>1</v>
      </c>
      <c r="I17" s="91" t="s">
        <v>66</v>
      </c>
      <c r="J17" s="8"/>
      <c r="K17" t="s">
        <v>149</v>
      </c>
      <c r="L17">
        <v>1</v>
      </c>
      <c r="M17" s="91" t="s">
        <v>66</v>
      </c>
      <c r="N17" s="8"/>
      <c r="O17" s="13" t="s">
        <v>69</v>
      </c>
      <c r="P17" s="28">
        <v>0.05</v>
      </c>
      <c r="Q17" s="91" t="s">
        <v>66</v>
      </c>
      <c r="R17" s="8"/>
      <c r="S17" s="8"/>
      <c r="T17" s="92"/>
      <c r="U17" s="8"/>
      <c r="V17" s="30" t="s">
        <v>100</v>
      </c>
      <c r="W17" s="28">
        <v>0.02</v>
      </c>
      <c r="X17" s="31" t="s">
        <v>66</v>
      </c>
      <c r="Y17" s="83"/>
      <c r="Z17" s="8"/>
      <c r="AA17" s="8"/>
      <c r="AB17" s="8"/>
      <c r="AC17" s="8"/>
      <c r="AD17" s="8"/>
      <c r="AE17" s="8"/>
    </row>
    <row r="18" spans="1:31">
      <c r="A18" s="79"/>
      <c r="B18" s="8"/>
      <c r="C18" s="8"/>
      <c r="D18" s="8"/>
      <c r="E18" s="92"/>
      <c r="F18" s="8"/>
      <c r="G18" s="30" t="s">
        <v>267</v>
      </c>
      <c r="H18" s="30">
        <v>1</v>
      </c>
      <c r="I18" s="91" t="s">
        <v>66</v>
      </c>
      <c r="J18" s="8"/>
      <c r="K18" s="13" t="s">
        <v>69</v>
      </c>
      <c r="L18" s="220">
        <v>0.05</v>
      </c>
      <c r="M18" s="91" t="s">
        <v>66</v>
      </c>
      <c r="N18" s="8"/>
      <c r="Q18" s="91" t="s">
        <v>66</v>
      </c>
      <c r="R18" s="8"/>
      <c r="S18" s="8"/>
      <c r="T18" s="92"/>
      <c r="U18" s="8"/>
      <c r="W18" s="8"/>
      <c r="X18" s="8"/>
      <c r="Y18" s="83"/>
      <c r="Z18" s="8"/>
      <c r="AA18" s="8"/>
      <c r="AB18" s="8"/>
      <c r="AC18" s="8"/>
      <c r="AD18" s="8"/>
      <c r="AE18" s="8"/>
    </row>
    <row r="19" spans="1:31">
      <c r="A19" s="77"/>
      <c r="B19" s="8"/>
      <c r="C19" s="8"/>
      <c r="D19" s="8"/>
      <c r="E19" s="92"/>
      <c r="F19" s="8"/>
      <c r="G19" s="30" t="s">
        <v>268</v>
      </c>
      <c r="H19" s="8"/>
      <c r="I19" s="92"/>
      <c r="J19" s="8"/>
      <c r="K19" s="8"/>
      <c r="L19" s="8"/>
      <c r="N19" s="8"/>
      <c r="Q19" s="91"/>
      <c r="R19" s="8"/>
      <c r="S19" s="8"/>
      <c r="T19" s="92"/>
      <c r="U19" s="8"/>
      <c r="W19" s="8"/>
      <c r="X19" s="8"/>
      <c r="Y19" s="83"/>
      <c r="Z19" s="8"/>
      <c r="AA19" s="8"/>
      <c r="AB19" s="8"/>
      <c r="AC19" s="8"/>
      <c r="AD19" s="8"/>
      <c r="AE19" s="8"/>
    </row>
    <row r="20" spans="1:31">
      <c r="A20" s="99"/>
      <c r="B20" s="100"/>
      <c r="C20" s="100"/>
      <c r="D20" s="100"/>
      <c r="E20" s="101"/>
      <c r="F20" s="100"/>
      <c r="G20" s="100"/>
      <c r="H20" s="100"/>
      <c r="I20" s="101"/>
      <c r="J20" s="100"/>
      <c r="K20" s="104"/>
      <c r="L20" s="105"/>
      <c r="M20" s="102"/>
      <c r="N20" s="100"/>
      <c r="O20" s="100"/>
      <c r="P20" s="100"/>
      <c r="Q20" s="101"/>
      <c r="R20" s="100"/>
      <c r="S20" s="100"/>
      <c r="T20" s="101"/>
      <c r="U20" s="100"/>
      <c r="V20" s="100"/>
      <c r="W20" s="100"/>
      <c r="X20" s="188"/>
      <c r="Y20" s="199"/>
      <c r="Z20" s="188"/>
      <c r="AA20" s="188"/>
      <c r="AB20" s="188"/>
      <c r="AC20" s="188"/>
      <c r="AD20" s="188"/>
      <c r="AE20" s="188"/>
    </row>
    <row r="21" spans="1:31">
      <c r="A21" s="80">
        <f>國中!A4</f>
        <v>40639</v>
      </c>
      <c r="B21" s="8" t="str">
        <f>B5</f>
        <v>刈包特餐</v>
      </c>
      <c r="C21" s="8" t="s">
        <v>280</v>
      </c>
      <c r="D21" s="8">
        <v>4</v>
      </c>
      <c r="E21" s="91" t="s">
        <v>66</v>
      </c>
      <c r="F21" s="8" t="str">
        <f>F5</f>
        <v>香滷肉排</v>
      </c>
      <c r="G21" s="8" t="str">
        <f>G5</f>
        <v>醃漬里肌排</v>
      </c>
      <c r="H21" s="8">
        <v>6</v>
      </c>
      <c r="I21" s="91" t="s">
        <v>66</v>
      </c>
      <c r="J21" s="8" t="str">
        <f>J5</f>
        <v>雪菜百頁</v>
      </c>
      <c r="K21" s="8" t="s">
        <v>270</v>
      </c>
      <c r="L21" s="34">
        <v>4</v>
      </c>
      <c r="M21" s="91" t="s">
        <v>66</v>
      </c>
      <c r="N21" s="8" t="str">
        <f>N5</f>
        <v>絞肉豆芽</v>
      </c>
      <c r="O21" s="8" t="s">
        <v>81</v>
      </c>
      <c r="P21" s="30">
        <v>1</v>
      </c>
      <c r="Q21" s="91" t="s">
        <v>66</v>
      </c>
      <c r="R21" s="98" t="s">
        <v>10</v>
      </c>
      <c r="S21" s="8">
        <v>7</v>
      </c>
      <c r="T21" s="91" t="s">
        <v>66</v>
      </c>
      <c r="U21" s="8" t="str">
        <f>U5</f>
        <v>糙米粥</v>
      </c>
      <c r="V21" s="8" t="s">
        <v>187</v>
      </c>
      <c r="W21" s="8">
        <v>1</v>
      </c>
      <c r="X21" s="31" t="s">
        <v>66</v>
      </c>
      <c r="Y21" s="319">
        <v>5</v>
      </c>
      <c r="Z21" s="319">
        <v>3</v>
      </c>
      <c r="AA21" s="320">
        <v>1.7</v>
      </c>
      <c r="AB21" s="103">
        <v>2.9</v>
      </c>
      <c r="AC21" s="282">
        <f>Y21*70+Z21*45+AA21*25+AB21*75</f>
        <v>745</v>
      </c>
      <c r="AD21" s="103">
        <v>166</v>
      </c>
      <c r="AE21" s="103">
        <v>490</v>
      </c>
    </row>
    <row r="22" spans="1:31">
      <c r="A22" s="212">
        <f>WEEKDAY(A21,1)</f>
        <v>4</v>
      </c>
      <c r="B22" s="8"/>
      <c r="C22" s="8"/>
      <c r="D22" s="8"/>
      <c r="E22" s="91" t="s">
        <v>66</v>
      </c>
      <c r="F22" s="8"/>
      <c r="G22" s="8"/>
      <c r="H22" s="82"/>
      <c r="I22" s="92"/>
      <c r="J22" s="8"/>
      <c r="K22" s="30" t="s">
        <v>78</v>
      </c>
      <c r="L22" s="32">
        <v>1</v>
      </c>
      <c r="M22" s="91" t="s">
        <v>66</v>
      </c>
      <c r="N22" s="8"/>
      <c r="O22" t="s">
        <v>278</v>
      </c>
      <c r="P22">
        <v>5</v>
      </c>
      <c r="Q22" s="91" t="s">
        <v>66</v>
      </c>
      <c r="R22" s="13" t="s">
        <v>69</v>
      </c>
      <c r="S22" s="28">
        <v>0.05</v>
      </c>
      <c r="T22" s="91" t="s">
        <v>66</v>
      </c>
      <c r="U22" s="8"/>
      <c r="V22" s="8" t="s">
        <v>77</v>
      </c>
      <c r="W22" s="35">
        <v>4</v>
      </c>
      <c r="X22" s="31" t="s">
        <v>66</v>
      </c>
    </row>
    <row r="23" spans="1:31">
      <c r="A23" s="77" t="str">
        <f>A5</f>
        <v>I3</v>
      </c>
      <c r="B23" s="8"/>
      <c r="C23" s="8"/>
      <c r="D23" s="8"/>
      <c r="E23" s="92"/>
      <c r="F23" s="8"/>
      <c r="G23" s="8"/>
      <c r="H23" s="8"/>
      <c r="I23" s="92"/>
      <c r="J23" s="8"/>
      <c r="K23" s="13" t="s">
        <v>69</v>
      </c>
      <c r="L23" s="220">
        <v>0.05</v>
      </c>
      <c r="M23" s="91" t="s">
        <v>66</v>
      </c>
      <c r="N23" s="8"/>
      <c r="O23" t="s">
        <v>279</v>
      </c>
      <c r="P23">
        <v>0.5</v>
      </c>
      <c r="Q23" s="91" t="s">
        <v>66</v>
      </c>
      <c r="R23" s="8"/>
      <c r="S23" s="8"/>
      <c r="T23" s="92"/>
      <c r="U23" s="8"/>
      <c r="V23" t="s">
        <v>154</v>
      </c>
      <c r="W23" s="34">
        <v>1</v>
      </c>
      <c r="X23" s="31" t="s">
        <v>66</v>
      </c>
      <c r="Y23" s="83"/>
      <c r="Z23" s="8"/>
      <c r="AA23" s="8"/>
      <c r="AB23" s="8"/>
      <c r="AC23" s="8"/>
      <c r="AD23" s="8"/>
      <c r="AE23" s="8"/>
    </row>
    <row r="24" spans="1:31">
      <c r="A24" s="77"/>
      <c r="B24" s="8"/>
      <c r="C24" s="8"/>
      <c r="D24" s="8"/>
      <c r="E24" s="92"/>
      <c r="F24" s="8"/>
      <c r="G24" s="8"/>
      <c r="H24" s="8"/>
      <c r="I24" s="92"/>
      <c r="J24" s="8"/>
      <c r="M24" s="91" t="s">
        <v>66</v>
      </c>
      <c r="N24" s="8"/>
      <c r="O24" s="8" t="s">
        <v>56</v>
      </c>
      <c r="P24" s="30">
        <v>1</v>
      </c>
      <c r="Q24" s="91" t="s">
        <v>66</v>
      </c>
      <c r="R24" s="8"/>
      <c r="S24" s="8"/>
      <c r="T24" s="92"/>
      <c r="U24" s="8"/>
      <c r="V24" s="30" t="s">
        <v>100</v>
      </c>
      <c r="W24" s="28">
        <v>0.02</v>
      </c>
      <c r="X24" s="31" t="s">
        <v>66</v>
      </c>
      <c r="Y24" s="83"/>
      <c r="Z24" s="8"/>
      <c r="AA24" s="8"/>
      <c r="AB24" s="8"/>
      <c r="AC24" s="8"/>
      <c r="AD24" s="8"/>
      <c r="AE24" s="8"/>
    </row>
    <row r="25" spans="1:31">
      <c r="A25" s="77"/>
      <c r="B25" s="8"/>
      <c r="C25" s="8"/>
      <c r="D25" s="8"/>
      <c r="E25" s="92"/>
      <c r="F25" s="8"/>
      <c r="G25" s="8"/>
      <c r="H25" s="8"/>
      <c r="I25" s="92"/>
      <c r="J25" s="8"/>
      <c r="M25" s="91" t="s">
        <v>66</v>
      </c>
      <c r="N25" s="8"/>
      <c r="O25" t="s">
        <v>277</v>
      </c>
      <c r="P25" s="220">
        <v>0.01</v>
      </c>
      <c r="Q25" s="91" t="s">
        <v>66</v>
      </c>
      <c r="R25" s="8"/>
      <c r="S25" s="8"/>
      <c r="T25" s="92"/>
      <c r="U25" s="8"/>
      <c r="V25" s="30" t="s">
        <v>80</v>
      </c>
      <c r="W25" s="220">
        <v>0.03</v>
      </c>
      <c r="X25" s="31" t="s">
        <v>66</v>
      </c>
      <c r="Y25" s="83"/>
      <c r="Z25" s="8"/>
      <c r="AA25" s="8"/>
      <c r="AB25" s="8"/>
      <c r="AC25" s="8"/>
      <c r="AD25" s="8"/>
      <c r="AE25" s="8"/>
    </row>
    <row r="26" spans="1:31">
      <c r="A26" s="99"/>
      <c r="B26" s="100"/>
      <c r="C26" s="100"/>
      <c r="D26" s="100"/>
      <c r="E26" s="101"/>
      <c r="F26" s="100"/>
      <c r="G26" s="100"/>
      <c r="H26" s="100"/>
      <c r="I26" s="101"/>
      <c r="J26" s="100"/>
      <c r="K26" s="100"/>
      <c r="L26" s="100"/>
      <c r="M26" s="101"/>
      <c r="N26" s="100"/>
      <c r="O26" s="13" t="s">
        <v>69</v>
      </c>
      <c r="P26" s="220">
        <v>0.05</v>
      </c>
      <c r="Q26" s="91" t="s">
        <v>66</v>
      </c>
      <c r="R26" s="199"/>
      <c r="S26" s="100"/>
      <c r="T26" s="101"/>
      <c r="U26" s="100"/>
      <c r="W26" s="188"/>
    </row>
    <row r="27" spans="1:31">
      <c r="A27" s="80">
        <f>國中!A5</f>
        <v>40640</v>
      </c>
      <c r="B27" s="8" t="str">
        <f>B6</f>
        <v>糙米飯</v>
      </c>
      <c r="C27" s="8" t="str">
        <f>LEFT(C6,1)</f>
        <v>米</v>
      </c>
      <c r="D27" s="8">
        <v>7</v>
      </c>
      <c r="E27" s="91" t="s">
        <v>66</v>
      </c>
      <c r="F27" s="8" t="str">
        <f>F6</f>
        <v>三杯雞</v>
      </c>
      <c r="G27" s="8" t="s">
        <v>145</v>
      </c>
      <c r="H27" s="8">
        <v>9</v>
      </c>
      <c r="I27" s="91" t="s">
        <v>66</v>
      </c>
      <c r="J27" s="8" t="str">
        <f>J6</f>
        <v>清炒玉菜</v>
      </c>
      <c r="K27" s="8" t="s">
        <v>93</v>
      </c>
      <c r="L27" s="32">
        <v>7</v>
      </c>
      <c r="M27" s="91" t="s">
        <v>66</v>
      </c>
      <c r="N27" s="8" t="str">
        <f>N6</f>
        <v>關東油腐</v>
      </c>
      <c r="O27" s="346" t="s">
        <v>166</v>
      </c>
      <c r="P27" s="428">
        <v>2.5</v>
      </c>
      <c r="Q27" s="265" t="s">
        <v>66</v>
      </c>
      <c r="R27" s="98" t="s">
        <v>10</v>
      </c>
      <c r="S27" s="8">
        <v>7</v>
      </c>
      <c r="T27" s="91" t="s">
        <v>66</v>
      </c>
      <c r="U27" s="8" t="str">
        <f>U6</f>
        <v>仙草甜湯</v>
      </c>
      <c r="V27" s="262" t="s">
        <v>271</v>
      </c>
      <c r="W27" s="8">
        <v>5</v>
      </c>
      <c r="X27" s="217" t="s">
        <v>66</v>
      </c>
      <c r="Y27" s="230">
        <v>5.2</v>
      </c>
      <c r="Z27" s="230">
        <v>2.6</v>
      </c>
      <c r="AA27" s="53">
        <v>1.8</v>
      </c>
      <c r="AB27" s="84">
        <v>3</v>
      </c>
      <c r="AC27" s="282">
        <f>Y27*70+Z27*45+AA27*25+AB27*75</f>
        <v>751</v>
      </c>
      <c r="AD27" s="84">
        <v>146</v>
      </c>
      <c r="AE27" s="84">
        <v>665</v>
      </c>
    </row>
    <row r="28" spans="1:31">
      <c r="A28" s="212">
        <f>WEEKDAY(A27,1)</f>
        <v>5</v>
      </c>
      <c r="B28" s="8"/>
      <c r="C28" s="8" t="str">
        <f>RIGHT(C6,2)</f>
        <v>糙米</v>
      </c>
      <c r="D28" s="8">
        <v>3</v>
      </c>
      <c r="E28" s="91" t="s">
        <v>66</v>
      </c>
      <c r="F28" s="8"/>
      <c r="G28" s="8" t="s">
        <v>146</v>
      </c>
      <c r="H28" s="8">
        <v>1</v>
      </c>
      <c r="I28" s="91" t="s">
        <v>66</v>
      </c>
      <c r="J28" s="96"/>
      <c r="K28" s="8" t="s">
        <v>56</v>
      </c>
      <c r="L28" s="30">
        <v>1</v>
      </c>
      <c r="M28" s="91" t="s">
        <v>66</v>
      </c>
      <c r="N28" s="8"/>
      <c r="O28" t="s">
        <v>274</v>
      </c>
      <c r="P28" s="34">
        <v>2.5</v>
      </c>
      <c r="Q28" s="91" t="s">
        <v>66</v>
      </c>
      <c r="R28" s="13" t="s">
        <v>69</v>
      </c>
      <c r="S28" s="28">
        <v>0.05</v>
      </c>
      <c r="T28" s="91" t="s">
        <v>66</v>
      </c>
      <c r="U28" s="8"/>
      <c r="V28" s="8" t="s">
        <v>97</v>
      </c>
      <c r="W28" s="8">
        <v>1</v>
      </c>
      <c r="X28" s="31" t="s">
        <v>66</v>
      </c>
      <c r="Y28" s="83"/>
      <c r="Z28" s="8"/>
      <c r="AA28" s="8"/>
      <c r="AB28" s="8"/>
      <c r="AC28" s="8"/>
      <c r="AD28" s="8"/>
      <c r="AE28" s="8"/>
    </row>
    <row r="29" spans="1:31">
      <c r="A29" s="77" t="str">
        <f>A6</f>
        <v>I4</v>
      </c>
      <c r="B29" s="8"/>
      <c r="C29" s="8"/>
      <c r="D29" s="8"/>
      <c r="E29" s="92"/>
      <c r="F29" s="8"/>
      <c r="G29" s="13" t="s">
        <v>69</v>
      </c>
      <c r="H29" s="220">
        <v>0.05</v>
      </c>
      <c r="I29" s="91" t="s">
        <v>66</v>
      </c>
      <c r="J29" s="8"/>
      <c r="K29" t="s">
        <v>277</v>
      </c>
      <c r="L29" s="220">
        <v>0.01</v>
      </c>
      <c r="M29" s="91" t="s">
        <v>66</v>
      </c>
      <c r="N29" s="8"/>
      <c r="O29" t="s">
        <v>275</v>
      </c>
      <c r="P29" s="429">
        <v>1</v>
      </c>
      <c r="Q29" s="91" t="s">
        <v>66</v>
      </c>
      <c r="R29" s="8"/>
      <c r="S29" s="8"/>
      <c r="T29" s="92"/>
      <c r="U29" s="8"/>
      <c r="W29" s="8"/>
      <c r="X29" s="8"/>
      <c r="Y29" s="83"/>
      <c r="Z29" s="8"/>
      <c r="AA29" s="8"/>
      <c r="AB29" s="8"/>
      <c r="AC29" s="8"/>
      <c r="AD29" s="8"/>
      <c r="AE29" s="8"/>
    </row>
    <row r="30" spans="1:31">
      <c r="A30" s="77"/>
      <c r="B30" s="8"/>
      <c r="C30" s="8"/>
      <c r="D30" s="8"/>
      <c r="E30" s="92"/>
      <c r="F30" s="8"/>
      <c r="G30" s="30" t="s">
        <v>147</v>
      </c>
      <c r="H30" s="8"/>
      <c r="I30" s="91" t="s">
        <v>66</v>
      </c>
      <c r="J30" s="8"/>
      <c r="K30" s="13" t="s">
        <v>69</v>
      </c>
      <c r="L30" s="220">
        <v>0.05</v>
      </c>
      <c r="M30" s="91" t="s">
        <v>66</v>
      </c>
      <c r="N30" s="8"/>
      <c r="O30" t="s">
        <v>346</v>
      </c>
      <c r="P30">
        <v>1</v>
      </c>
      <c r="Q30" s="91" t="s">
        <v>66</v>
      </c>
      <c r="R30" s="8"/>
      <c r="S30" s="8"/>
      <c r="T30" s="92"/>
      <c r="U30" s="8"/>
      <c r="W30" s="8"/>
      <c r="X30" s="8"/>
      <c r="Y30" s="83"/>
      <c r="Z30" s="8"/>
      <c r="AA30" s="8"/>
      <c r="AB30" s="8"/>
      <c r="AC30" s="8"/>
      <c r="AD30" s="8"/>
      <c r="AE30" s="8"/>
    </row>
    <row r="31" spans="1:31">
      <c r="A31" s="99"/>
      <c r="B31" s="100"/>
      <c r="C31" s="100"/>
      <c r="D31" s="100"/>
      <c r="E31" s="101"/>
      <c r="F31" s="100"/>
      <c r="G31" s="100"/>
      <c r="H31" s="100"/>
      <c r="I31" s="101"/>
      <c r="J31" s="100"/>
      <c r="K31" s="104"/>
      <c r="L31" s="221"/>
      <c r="M31" s="263" t="s">
        <v>66</v>
      </c>
      <c r="N31" s="100"/>
      <c r="O31" s="13" t="s">
        <v>69</v>
      </c>
      <c r="P31" s="220">
        <v>0.05</v>
      </c>
      <c r="Q31" s="101"/>
      <c r="R31" s="100"/>
      <c r="S31" s="100"/>
      <c r="T31" s="101"/>
      <c r="U31" s="100"/>
      <c r="V31" s="188"/>
      <c r="W31" s="8"/>
      <c r="X31" s="188"/>
    </row>
    <row r="32" spans="1:31">
      <c r="A32" s="78">
        <f>國中!A6</f>
        <v>40641</v>
      </c>
      <c r="B32" s="8" t="str">
        <f>B7</f>
        <v>燕麥飯</v>
      </c>
      <c r="C32" s="8" t="str">
        <f>LEFT(C7,1)</f>
        <v>米</v>
      </c>
      <c r="D32" s="8">
        <v>10</v>
      </c>
      <c r="E32" s="91" t="s">
        <v>66</v>
      </c>
      <c r="F32" s="8" t="str">
        <f>F7</f>
        <v>銀蘿燒肉</v>
      </c>
      <c r="G32" s="8" t="s">
        <v>84</v>
      </c>
      <c r="H32" s="193">
        <v>6</v>
      </c>
      <c r="I32" s="91" t="s">
        <v>66</v>
      </c>
      <c r="J32" s="8" t="str">
        <f>J7</f>
        <v>金菇豆腐</v>
      </c>
      <c r="K32" s="8" t="s">
        <v>164</v>
      </c>
      <c r="L32" s="32">
        <v>1</v>
      </c>
      <c r="M32" s="91" t="s">
        <v>66</v>
      </c>
      <c r="N32" s="8" t="str">
        <f>N7</f>
        <v>洋蔥炒蛋</v>
      </c>
      <c r="O32" s="8" t="s">
        <v>269</v>
      </c>
      <c r="P32" s="208">
        <v>1.8</v>
      </c>
      <c r="Q32" s="91" t="s">
        <v>66</v>
      </c>
      <c r="R32" s="76" t="s">
        <v>162</v>
      </c>
      <c r="S32" s="8">
        <v>7</v>
      </c>
      <c r="T32" s="91" t="s">
        <v>66</v>
      </c>
      <c r="U32" s="8" t="str">
        <f>U7</f>
        <v>時瓜湯</v>
      </c>
      <c r="V32" s="8" t="s">
        <v>96</v>
      </c>
      <c r="W32" s="219">
        <v>4</v>
      </c>
      <c r="X32" s="224" t="s">
        <v>66</v>
      </c>
      <c r="Y32" s="230">
        <v>5.8</v>
      </c>
      <c r="Z32" s="230">
        <v>2.4</v>
      </c>
      <c r="AA32" s="53">
        <v>2.2000000000000002</v>
      </c>
      <c r="AB32" s="84">
        <v>2.6</v>
      </c>
      <c r="AC32" s="282">
        <f>Y32*70+Z32*45+AA32*25+AB32*75</f>
        <v>764</v>
      </c>
      <c r="AD32" s="84">
        <v>233</v>
      </c>
      <c r="AE32" s="84">
        <v>216</v>
      </c>
    </row>
    <row r="33" spans="1:31">
      <c r="A33" s="212">
        <f>WEEKDAY(A32,1)</f>
        <v>6</v>
      </c>
      <c r="B33" s="8"/>
      <c r="C33" s="8" t="str">
        <f>RIGHT(C7,2)</f>
        <v>燕麥</v>
      </c>
      <c r="D33" s="29">
        <v>0.4</v>
      </c>
      <c r="E33" s="91" t="s">
        <v>66</v>
      </c>
      <c r="F33" s="8"/>
      <c r="G33" s="8" t="s">
        <v>148</v>
      </c>
      <c r="H33" s="32">
        <v>3</v>
      </c>
      <c r="I33" s="91" t="s">
        <v>66</v>
      </c>
      <c r="J33" s="8"/>
      <c r="K33" s="8" t="s">
        <v>68</v>
      </c>
      <c r="L33" s="34">
        <v>5</v>
      </c>
      <c r="M33" s="91" t="s">
        <v>66</v>
      </c>
      <c r="N33" s="8"/>
      <c r="O33" s="8" t="s">
        <v>266</v>
      </c>
      <c r="P33" s="8">
        <v>4</v>
      </c>
      <c r="Q33" s="91" t="s">
        <v>66</v>
      </c>
      <c r="R33" s="13" t="s">
        <v>69</v>
      </c>
      <c r="S33" s="28">
        <v>0.05</v>
      </c>
      <c r="T33" s="91" t="s">
        <v>66</v>
      </c>
      <c r="U33" s="8"/>
      <c r="V33" t="s">
        <v>164</v>
      </c>
      <c r="W33" s="8">
        <v>1</v>
      </c>
      <c r="X33" s="31" t="s">
        <v>66</v>
      </c>
      <c r="Y33" s="83"/>
      <c r="Z33" s="8"/>
      <c r="AA33" s="8"/>
      <c r="AB33" s="8"/>
      <c r="AC33" s="8"/>
      <c r="AD33" s="8"/>
      <c r="AE33" s="8"/>
    </row>
    <row r="34" spans="1:31">
      <c r="A34" s="77" t="str">
        <f>A7</f>
        <v>I5</v>
      </c>
      <c r="B34" s="8"/>
      <c r="C34" s="8"/>
      <c r="D34" s="8"/>
      <c r="E34" s="91"/>
      <c r="F34" s="8"/>
      <c r="G34" s="30" t="s">
        <v>70</v>
      </c>
      <c r="H34" s="8">
        <v>0.5</v>
      </c>
      <c r="I34" s="91" t="s">
        <v>66</v>
      </c>
      <c r="J34" s="8"/>
      <c r="K34" s="8" t="s">
        <v>80</v>
      </c>
      <c r="L34" s="220">
        <v>0.01</v>
      </c>
      <c r="M34" s="91" t="s">
        <v>66</v>
      </c>
      <c r="N34" s="8"/>
      <c r="O34" s="30" t="s">
        <v>267</v>
      </c>
      <c r="P34" s="30">
        <v>1</v>
      </c>
      <c r="Q34" s="91" t="s">
        <v>66</v>
      </c>
      <c r="S34" s="28"/>
      <c r="T34" s="91"/>
      <c r="U34" s="8"/>
      <c r="V34" s="8" t="s">
        <v>72</v>
      </c>
      <c r="W34" s="8">
        <v>1</v>
      </c>
      <c r="X34" s="31" t="s">
        <v>66</v>
      </c>
      <c r="Y34" s="83"/>
      <c r="Z34" s="8"/>
      <c r="AA34" s="8"/>
      <c r="AB34" s="8"/>
      <c r="AC34" s="8"/>
      <c r="AD34" s="8"/>
      <c r="AE34" s="8"/>
    </row>
    <row r="35" spans="1:31">
      <c r="A35" s="77"/>
      <c r="B35" s="8"/>
      <c r="C35" s="8"/>
      <c r="D35" s="8"/>
      <c r="E35" s="92"/>
      <c r="F35" s="8"/>
      <c r="G35" s="13" t="s">
        <v>69</v>
      </c>
      <c r="H35" s="220">
        <v>0.05</v>
      </c>
      <c r="I35" s="91" t="s">
        <v>66</v>
      </c>
      <c r="J35" s="8"/>
      <c r="K35" s="13" t="s">
        <v>69</v>
      </c>
      <c r="L35" s="220">
        <v>0.05</v>
      </c>
      <c r="M35" s="91" t="s">
        <v>66</v>
      </c>
      <c r="N35" s="8"/>
      <c r="R35" s="8"/>
      <c r="S35" s="8"/>
      <c r="T35" s="92"/>
      <c r="U35" s="8"/>
      <c r="V35" s="30" t="s">
        <v>100</v>
      </c>
      <c r="W35" s="28">
        <v>0.02</v>
      </c>
      <c r="X35" s="31" t="s">
        <v>66</v>
      </c>
      <c r="Y35" s="83"/>
      <c r="Z35" s="8"/>
      <c r="AA35" s="8"/>
      <c r="AB35" s="8"/>
      <c r="AC35" s="8"/>
      <c r="AD35" s="8"/>
      <c r="AE35" s="8"/>
    </row>
    <row r="36" spans="1:31">
      <c r="Y36" s="8"/>
      <c r="Z36" s="8"/>
      <c r="AA36" s="8"/>
      <c r="AB36" s="8"/>
      <c r="AC36" s="8"/>
      <c r="AD36" s="8"/>
      <c r="AE36" s="8"/>
    </row>
  </sheetData>
  <mergeCells count="16">
    <mergeCell ref="K7:M7"/>
    <mergeCell ref="G5:I5"/>
    <mergeCell ref="G6:I6"/>
    <mergeCell ref="O6:Q6"/>
    <mergeCell ref="V4:X4"/>
    <mergeCell ref="V5:X5"/>
    <mergeCell ref="V7:X7"/>
    <mergeCell ref="V6:X6"/>
    <mergeCell ref="G4:I4"/>
    <mergeCell ref="O4:Q4"/>
    <mergeCell ref="O5:Q5"/>
    <mergeCell ref="G7:I7"/>
    <mergeCell ref="O7:Q7"/>
    <mergeCell ref="K4:M4"/>
    <mergeCell ref="K5:M5"/>
    <mergeCell ref="K6:M6"/>
  </mergeCells>
  <phoneticPr fontId="1" type="noConversion"/>
  <pageMargins left="0" right="0" top="0" bottom="0" header="0" footer="0"/>
  <pageSetup paperSize="9" orientation="landscape" horizontalDpi="0" verticalDpi="0" r:id="rId1"/>
  <colBreaks count="1" manualBreakCount="1">
    <brk id="3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view="pageBreakPreview" zoomScale="80" zoomScaleNormal="100" zoomScaleSheetLayoutView="80" workbookViewId="0">
      <selection activeCell="P28" sqref="P28"/>
    </sheetView>
  </sheetViews>
  <sheetFormatPr defaultRowHeight="16.5"/>
  <cols>
    <col min="1" max="1" width="5" customWidth="1"/>
    <col min="3" max="3" width="8.625" customWidth="1"/>
    <col min="4" max="4" width="2.75" hidden="1" customWidth="1"/>
    <col min="5" max="5" width="2.625" hidden="1" customWidth="1"/>
    <col min="6" max="6" width="9.375" customWidth="1"/>
    <col min="8" max="8" width="5.25" customWidth="1"/>
    <col min="9" max="9" width="2.625" hidden="1" customWidth="1"/>
    <col min="10" max="10" width="9.75" customWidth="1"/>
    <col min="11" max="11" width="10.875" customWidth="1"/>
    <col min="12" max="12" width="4.875" customWidth="1"/>
    <col min="13" max="13" width="3" hidden="1" customWidth="1"/>
    <col min="14" max="14" width="9.5" customWidth="1"/>
    <col min="15" max="15" width="11.375" customWidth="1"/>
    <col min="16" max="16" width="4.875" customWidth="1"/>
    <col min="17" max="17" width="2.75" hidden="1" customWidth="1"/>
    <col min="18" max="18" width="4.625" customWidth="1"/>
    <col min="19" max="19" width="2.875" hidden="1" customWidth="1"/>
    <col min="20" max="20" width="2.75" hidden="1" customWidth="1"/>
    <col min="22" max="22" width="8.875" customWidth="1"/>
    <col min="23" max="23" width="4.25" customWidth="1"/>
    <col min="24" max="24" width="2.625" customWidth="1"/>
    <col min="25" max="26" width="3.125" customWidth="1"/>
    <col min="27" max="27" width="2.75" customWidth="1"/>
    <col min="28" max="28" width="3.25" customWidth="1"/>
    <col min="29" max="29" width="3.5" customWidth="1"/>
    <col min="30" max="30" width="2.75" customWidth="1"/>
    <col min="31" max="31" width="2.625" customWidth="1"/>
  </cols>
  <sheetData>
    <row r="1" spans="1:31">
      <c r="A1" s="227">
        <v>110</v>
      </c>
      <c r="B1" s="227" t="s">
        <v>61</v>
      </c>
      <c r="C1" s="155" t="str">
        <f>國中!H1</f>
        <v>國民中學</v>
      </c>
      <c r="D1" s="155"/>
      <c r="E1" s="227" t="str">
        <f>國中!K1</f>
        <v>葷食菜單</v>
      </c>
      <c r="F1" s="227"/>
      <c r="G1" s="227" t="s">
        <v>302</v>
      </c>
      <c r="H1" s="155"/>
      <c r="I1" s="156"/>
      <c r="J1" s="155"/>
      <c r="K1" s="155"/>
      <c r="L1" s="155"/>
      <c r="M1" s="227"/>
      <c r="N1" s="227"/>
      <c r="O1" s="155"/>
      <c r="P1" s="227"/>
      <c r="Q1" s="227"/>
      <c r="R1" s="227"/>
      <c r="S1" s="227"/>
      <c r="T1" s="155"/>
      <c r="U1" s="155"/>
      <c r="V1" s="227"/>
      <c r="W1" s="227"/>
      <c r="X1" s="227"/>
      <c r="Y1" s="155"/>
      <c r="Z1" s="155"/>
      <c r="AA1" s="155"/>
      <c r="AB1" s="155"/>
      <c r="AC1" s="155"/>
      <c r="AD1" s="155"/>
      <c r="AE1" s="155"/>
    </row>
    <row r="2" spans="1:31">
      <c r="A2" s="352" t="s">
        <v>20</v>
      </c>
      <c r="B2" s="353" t="s">
        <v>173</v>
      </c>
      <c r="C2" s="354" t="s">
        <v>174</v>
      </c>
      <c r="D2" s="355"/>
      <c r="E2" s="356"/>
      <c r="F2" s="357" t="s">
        <v>170</v>
      </c>
      <c r="G2" s="358" t="s">
        <v>171</v>
      </c>
      <c r="H2" s="373"/>
      <c r="I2" s="359"/>
      <c r="J2" s="360" t="s">
        <v>175</v>
      </c>
      <c r="K2" s="354" t="s">
        <v>172</v>
      </c>
      <c r="L2" s="362"/>
      <c r="M2" s="361"/>
      <c r="N2" s="372" t="s">
        <v>8</v>
      </c>
      <c r="O2" s="369" t="s">
        <v>9</v>
      </c>
      <c r="P2" s="371"/>
      <c r="Q2" s="370"/>
      <c r="R2" s="368" t="s">
        <v>10</v>
      </c>
      <c r="S2" s="367"/>
      <c r="T2" s="366"/>
      <c r="U2" s="365" t="s">
        <v>11</v>
      </c>
      <c r="V2" s="364" t="s">
        <v>12</v>
      </c>
      <c r="W2" s="156"/>
      <c r="X2" s="402"/>
      <c r="Y2" s="363"/>
      <c r="Z2" s="155"/>
      <c r="AA2" s="155"/>
      <c r="AB2" s="155"/>
      <c r="AC2" s="155"/>
      <c r="AD2" s="155"/>
      <c r="AE2" s="155"/>
    </row>
    <row r="3" spans="1:31" ht="28.5" customHeight="1">
      <c r="A3" s="382" t="str">
        <f>國中!C7</f>
        <v>J1</v>
      </c>
      <c r="B3" s="381" t="str">
        <f>國中!D7</f>
        <v>白米飯</v>
      </c>
      <c r="C3" s="380" t="str">
        <f>國中!E7</f>
        <v>米</v>
      </c>
      <c r="D3" s="379"/>
      <c r="E3" s="378"/>
      <c r="F3" s="377" t="str">
        <f>國中!F7</f>
        <v>咖哩絞肉</v>
      </c>
      <c r="G3" s="470" t="str">
        <f>國中!G7</f>
        <v>豬絞肉 馬鈴薯 洋蔥 咖哩粉</v>
      </c>
      <c r="H3" s="471"/>
      <c r="I3" s="472"/>
      <c r="J3" s="272" t="str">
        <f>國中!H7</f>
        <v>涼拌參拼</v>
      </c>
      <c r="K3" s="467" t="str">
        <f>國中!I7</f>
        <v>豬後腿肉 豆芽菜 韭菜 紅蘿蔔</v>
      </c>
      <c r="L3" s="468"/>
      <c r="M3" s="469"/>
      <c r="N3" s="376" t="str">
        <f>國中!K7</f>
        <v>蔬香冬粉</v>
      </c>
      <c r="O3" s="489" t="str">
        <f>國中!L7</f>
        <v>雞蛋 冬粉 時蔬 乾木耳 大蒜</v>
      </c>
      <c r="P3" s="471"/>
      <c r="Q3" s="472"/>
      <c r="R3" s="375" t="s">
        <v>10</v>
      </c>
      <c r="S3" s="386"/>
      <c r="T3" s="387"/>
      <c r="U3" s="374" t="str">
        <f>國中!N7</f>
        <v>番茄蔬湯</v>
      </c>
      <c r="V3" s="480" t="str">
        <f>國中!O7</f>
        <v>時蔬 番茄罐頭  薑 豬骨</v>
      </c>
      <c r="W3" s="481"/>
      <c r="X3" s="482"/>
      <c r="Y3" s="155"/>
      <c r="Z3" s="155"/>
      <c r="AA3" s="155"/>
      <c r="AB3" s="155"/>
      <c r="AC3" s="155"/>
      <c r="AD3" s="155"/>
      <c r="AE3" s="155"/>
    </row>
    <row r="4" spans="1:31" ht="31.5" customHeight="1">
      <c r="A4" s="382" t="str">
        <f>國中!C8</f>
        <v>J2</v>
      </c>
      <c r="B4" s="383" t="str">
        <f>國中!D8</f>
        <v>糙米飯</v>
      </c>
      <c r="C4" s="384" t="str">
        <f>國中!E8</f>
        <v>米 糙米</v>
      </c>
      <c r="D4" s="385"/>
      <c r="E4" s="378"/>
      <c r="F4" s="377" t="str">
        <f>國中!F8</f>
        <v>茶香雞翅</v>
      </c>
      <c r="G4" s="470" t="str">
        <f>國中!G8</f>
        <v>三節翅</v>
      </c>
      <c r="H4" s="471"/>
      <c r="I4" s="472"/>
      <c r="J4" s="377" t="str">
        <f>國中!H8</f>
        <v>家常豆腐</v>
      </c>
      <c r="K4" s="490" t="str">
        <f>國中!I8</f>
        <v>絞肉 豆腐 三色豆 大蒜</v>
      </c>
      <c r="L4" s="491"/>
      <c r="M4" s="492"/>
      <c r="N4" s="377" t="str">
        <f>國中!K8</f>
        <v>蛋香甘藍</v>
      </c>
      <c r="O4" s="470" t="str">
        <f>國中!L8</f>
        <v>雞蛋 高麗菜 紅蘿蔔 蒜</v>
      </c>
      <c r="P4" s="471"/>
      <c r="Q4" s="472"/>
      <c r="R4" s="375" t="s">
        <v>10</v>
      </c>
      <c r="S4" s="388"/>
      <c r="T4" s="368"/>
      <c r="U4" s="374" t="str">
        <f>國中!N8</f>
        <v>味噌海芽</v>
      </c>
      <c r="V4" s="480" t="str">
        <f>國中!O8</f>
        <v>乾海帶 味噌 薑</v>
      </c>
      <c r="W4" s="481"/>
      <c r="X4" s="482"/>
      <c r="Y4" s="155"/>
      <c r="Z4" s="155"/>
      <c r="AA4" s="155"/>
      <c r="AB4" s="155"/>
      <c r="AC4" s="155"/>
      <c r="AD4" s="155"/>
      <c r="AE4" s="155"/>
    </row>
    <row r="5" spans="1:31" ht="31.5" customHeight="1">
      <c r="A5" s="382" t="str">
        <f>國中!C9</f>
        <v>J3</v>
      </c>
      <c r="B5" s="381" t="str">
        <f>國中!D9</f>
        <v>麵食特餐</v>
      </c>
      <c r="C5" s="384" t="str">
        <f>國中!E9</f>
        <v>義大利麵</v>
      </c>
      <c r="D5" s="390"/>
      <c r="E5" s="379"/>
      <c r="F5" s="377" t="str">
        <f>國中!F9</f>
        <v>香炸魚排</v>
      </c>
      <c r="G5" s="470" t="str">
        <f>國中!G9</f>
        <v>裹粉旗魚塊</v>
      </c>
      <c r="H5" s="471"/>
      <c r="I5" s="472"/>
      <c r="J5" s="377" t="str">
        <f>國中!H9</f>
        <v>拌麵配料</v>
      </c>
      <c r="K5" s="475" t="str">
        <f>國中!I9</f>
        <v>絞肉 洋蔥 紅蘿蔔 蕃茄醬</v>
      </c>
      <c r="L5" s="476"/>
      <c r="M5" s="477"/>
      <c r="N5" s="272" t="str">
        <f>國中!K9</f>
        <v>小餐包</v>
      </c>
      <c r="O5" s="478" t="str">
        <f>國中!L9</f>
        <v>小餐包</v>
      </c>
      <c r="P5" s="478"/>
      <c r="Q5" s="479"/>
      <c r="R5" s="389" t="s">
        <v>10</v>
      </c>
      <c r="S5" s="388"/>
      <c r="T5" s="366"/>
      <c r="U5" s="374" t="str">
        <f>國中!N9</f>
        <v>玉米濃湯</v>
      </c>
      <c r="V5" s="480" t="str">
        <f>國中!O9</f>
        <v>蛋 玉米粒 玉米醬罐頭 玉米濃湯粉</v>
      </c>
      <c r="W5" s="481"/>
      <c r="X5" s="482"/>
      <c r="Y5" s="155"/>
      <c r="Z5" s="155"/>
      <c r="AA5" s="155"/>
      <c r="AB5" s="155"/>
      <c r="AC5" s="155"/>
      <c r="AD5" s="155"/>
      <c r="AE5" s="155"/>
    </row>
    <row r="6" spans="1:31" ht="36" customHeight="1">
      <c r="A6" s="391" t="str">
        <f>國中!C10</f>
        <v>J4</v>
      </c>
      <c r="B6" s="381" t="str">
        <f>國中!D10</f>
        <v>糙米飯</v>
      </c>
      <c r="C6" s="393" t="str">
        <f>國中!E10</f>
        <v>米 糙米</v>
      </c>
      <c r="D6" s="379"/>
      <c r="E6" s="394"/>
      <c r="F6" s="272" t="str">
        <f>國中!F10</f>
        <v>筍干燒肉</v>
      </c>
      <c r="G6" s="483" t="str">
        <f>國中!G10</f>
        <v>豬後腿肉 麻竹筍干 大蒜</v>
      </c>
      <c r="H6" s="478"/>
      <c r="I6" s="478"/>
      <c r="J6" s="377" t="str">
        <f>國中!H10</f>
        <v>清炒瓜苗</v>
      </c>
      <c r="K6" s="484" t="str">
        <f>國中!J10</f>
        <v xml:space="preserve">隼人瓜苗 紅蘿蔔 </v>
      </c>
      <c r="L6" s="485"/>
      <c r="M6" s="486"/>
      <c r="N6" s="377" t="str">
        <f>國中!K10</f>
        <v>蜜汁豆干</v>
      </c>
      <c r="O6" s="487" t="str">
        <f>國中!L10</f>
        <v>豆干 滷包</v>
      </c>
      <c r="P6" s="488"/>
      <c r="Q6" s="466"/>
      <c r="R6" s="367" t="s">
        <v>10</v>
      </c>
      <c r="S6" s="367"/>
      <c r="T6" s="366"/>
      <c r="U6" s="377" t="str">
        <f>國中!N10</f>
        <v>粉圓甜湯</v>
      </c>
      <c r="V6" s="480" t="str">
        <f>國中!O10</f>
        <v>粉圓 二砂糖</v>
      </c>
      <c r="W6" s="481"/>
      <c r="X6" s="482"/>
      <c r="Y6" s="155"/>
      <c r="Z6" s="155"/>
      <c r="AA6" s="155"/>
      <c r="AB6" s="155"/>
      <c r="AC6" s="155"/>
      <c r="AD6" s="155"/>
      <c r="AE6" s="155"/>
    </row>
    <row r="7" spans="1:31" ht="36" customHeight="1">
      <c r="A7" s="392" t="str">
        <f>國中!C11</f>
        <v>J5</v>
      </c>
      <c r="B7" s="383" t="str">
        <f>國中!D6</f>
        <v>燕麥飯</v>
      </c>
      <c r="C7" s="379" t="str">
        <f>國中!E6</f>
        <v>米 燕麥</v>
      </c>
      <c r="D7" s="385"/>
      <c r="E7" s="394"/>
      <c r="F7" s="377" t="str">
        <f>國中!F11</f>
        <v>豆瓣雞丁</v>
      </c>
      <c r="G7" s="464" t="str">
        <f>國中!G11</f>
        <v>肉雞 白蘿蔔 紅蘿蔔 豆瓣醬</v>
      </c>
      <c r="H7" s="465"/>
      <c r="I7" s="466"/>
      <c r="J7" s="377" t="str">
        <f>國中!H11</f>
        <v>脆拌海帶</v>
      </c>
      <c r="K7" s="467" t="str">
        <f>國中!I11</f>
        <v>豆皮 乾海帶  香油 大蒜</v>
      </c>
      <c r="L7" s="468"/>
      <c r="M7" s="469"/>
      <c r="N7" s="272" t="str">
        <f>國中!K11</f>
        <v>絞肉時蔬</v>
      </c>
      <c r="O7" s="470" t="str">
        <f>國中!L11</f>
        <v>豬絞肉 時蔬 乾木耳 大蒜</v>
      </c>
      <c r="P7" s="471"/>
      <c r="Q7" s="472"/>
      <c r="R7" s="375" t="s">
        <v>163</v>
      </c>
      <c r="S7" s="386"/>
      <c r="T7" s="366"/>
      <c r="U7" s="270" t="str">
        <f>國中!N11</f>
        <v>時瓜湯</v>
      </c>
      <c r="V7" s="473" t="str">
        <f>國中!O11</f>
        <v>時瓜 豬骨 紅蘿蔔 薑</v>
      </c>
      <c r="W7" s="473"/>
      <c r="X7" s="474"/>
      <c r="Y7" s="363"/>
      <c r="Z7" s="155"/>
      <c r="AA7" s="155"/>
      <c r="AB7" s="155"/>
      <c r="AC7" s="155"/>
      <c r="AD7" s="155"/>
      <c r="AE7" s="155"/>
    </row>
    <row r="8" spans="1:31">
      <c r="A8" s="396"/>
      <c r="B8" s="400" t="s">
        <v>64</v>
      </c>
      <c r="C8" s="399" t="str">
        <f>國中HI!C8</f>
        <v>(食材明細以百人份計量，營養分析以個人計量)每周供應特餐一次，當日主食及副菜一得混搭供應，國中4菜1湯，國小3菜1湯，其中肉雞包含23%骨頭之採購量</v>
      </c>
      <c r="D8" s="397"/>
      <c r="E8" s="398"/>
      <c r="F8" s="156"/>
      <c r="G8" s="156"/>
      <c r="H8" s="156"/>
      <c r="I8" s="396"/>
      <c r="J8" s="156"/>
      <c r="K8" s="156"/>
      <c r="L8" s="156"/>
      <c r="M8" s="156"/>
      <c r="N8" s="396"/>
      <c r="O8" s="156"/>
      <c r="P8" s="156"/>
      <c r="Q8" s="396"/>
      <c r="R8" s="396"/>
      <c r="S8" s="396"/>
      <c r="T8" s="396"/>
      <c r="U8" s="396"/>
      <c r="V8" s="156"/>
      <c r="W8" s="156"/>
      <c r="X8" s="395"/>
      <c r="Y8" s="227"/>
      <c r="Z8" s="227"/>
      <c r="AA8" s="227"/>
      <c r="AB8" s="227"/>
      <c r="AC8" s="227"/>
      <c r="AD8" s="227"/>
      <c r="AE8" s="227"/>
    </row>
    <row r="9" spans="1:31" ht="24.75">
      <c r="A9" s="149" t="s">
        <v>20</v>
      </c>
      <c r="B9" s="108" t="s">
        <v>2</v>
      </c>
      <c r="C9" s="150">
        <v>10.5</v>
      </c>
      <c r="D9" s="100"/>
      <c r="E9" s="100"/>
      <c r="F9" s="151" t="s">
        <v>4</v>
      </c>
      <c r="G9" s="100"/>
      <c r="H9" s="100"/>
      <c r="I9" s="100"/>
      <c r="J9" s="151" t="s">
        <v>6</v>
      </c>
      <c r="K9" s="100"/>
      <c r="L9" s="100"/>
      <c r="M9" s="100"/>
      <c r="N9" s="152" t="s">
        <v>8</v>
      </c>
      <c r="O9" s="100"/>
      <c r="P9" s="100"/>
      <c r="Q9" s="101"/>
      <c r="R9" s="153" t="s">
        <v>10</v>
      </c>
      <c r="S9" s="100"/>
      <c r="T9" s="101"/>
      <c r="U9" s="109" t="s">
        <v>11</v>
      </c>
      <c r="V9" s="100"/>
      <c r="W9" s="100"/>
      <c r="X9" s="228"/>
      <c r="Y9" s="41" t="s">
        <v>13</v>
      </c>
      <c r="Z9" s="42" t="s">
        <v>75</v>
      </c>
      <c r="AA9" s="43" t="s">
        <v>15</v>
      </c>
      <c r="AB9" s="42" t="s">
        <v>18</v>
      </c>
      <c r="AC9" s="43" t="s">
        <v>19</v>
      </c>
      <c r="AD9" s="44" t="s">
        <v>73</v>
      </c>
      <c r="AE9" s="45" t="s">
        <v>74</v>
      </c>
    </row>
    <row r="10" spans="1:31">
      <c r="A10" s="138">
        <f>國中!A7</f>
        <v>40644</v>
      </c>
      <c r="B10" s="81" t="str">
        <f>B3</f>
        <v>白米飯</v>
      </c>
      <c r="C10" s="22" t="str">
        <f>C3</f>
        <v>米</v>
      </c>
      <c r="D10" s="82">
        <v>10</v>
      </c>
      <c r="E10" s="31" t="s">
        <v>66</v>
      </c>
      <c r="F10" s="154" t="str">
        <f>F3</f>
        <v>咖哩絞肉</v>
      </c>
      <c r="G10" s="8" t="s">
        <v>290</v>
      </c>
      <c r="H10" s="193">
        <v>6</v>
      </c>
      <c r="I10" s="31" t="s">
        <v>66</v>
      </c>
      <c r="J10" s="154" t="str">
        <f>J3</f>
        <v>涼拌參拼</v>
      </c>
      <c r="K10" s="8" t="str">
        <f>LEFT(K3,4)</f>
        <v>豬後腿肉</v>
      </c>
      <c r="L10" s="32">
        <v>1</v>
      </c>
      <c r="M10" s="31" t="s">
        <v>66</v>
      </c>
      <c r="N10" s="154" t="str">
        <f>N3</f>
        <v>蔬香冬粉</v>
      </c>
      <c r="O10" s="30" t="str">
        <f>LEFT(O3,2)</f>
        <v>雞蛋</v>
      </c>
      <c r="P10" s="34">
        <v>1</v>
      </c>
      <c r="Q10" s="91" t="s">
        <v>66</v>
      </c>
      <c r="R10" s="146" t="s">
        <v>10</v>
      </c>
      <c r="S10" s="8">
        <v>7</v>
      </c>
      <c r="T10" s="91" t="s">
        <v>66</v>
      </c>
      <c r="U10" s="95" t="str">
        <f>U3</f>
        <v>番茄蔬湯</v>
      </c>
      <c r="V10" s="8" t="s">
        <v>111</v>
      </c>
      <c r="W10" s="32">
        <v>3</v>
      </c>
      <c r="X10" s="224" t="s">
        <v>66</v>
      </c>
      <c r="Y10" s="230">
        <v>5.4</v>
      </c>
      <c r="Z10" s="230">
        <v>2.4</v>
      </c>
      <c r="AA10" s="53">
        <v>2.1</v>
      </c>
      <c r="AB10" s="209">
        <v>2.5</v>
      </c>
      <c r="AC10" s="282">
        <f>Y10*70+Z10*45+AA10*25+AB10*75</f>
        <v>726</v>
      </c>
      <c r="AD10" s="209">
        <v>262</v>
      </c>
      <c r="AE10" s="209">
        <v>115</v>
      </c>
    </row>
    <row r="11" spans="1:31">
      <c r="A11" s="210">
        <f>WEEKDAY(A10,1)</f>
        <v>2</v>
      </c>
      <c r="B11" s="8"/>
      <c r="C11" s="8"/>
      <c r="D11" s="8"/>
      <c r="E11" s="8"/>
      <c r="F11" s="83"/>
      <c r="G11" s="8" t="s">
        <v>155</v>
      </c>
      <c r="H11" s="8">
        <v>1</v>
      </c>
      <c r="I11" s="31" t="s">
        <v>66</v>
      </c>
      <c r="J11" s="83"/>
      <c r="K11" t="s">
        <v>278</v>
      </c>
      <c r="L11" s="30">
        <v>5</v>
      </c>
      <c r="M11" s="31" t="s">
        <v>66</v>
      </c>
      <c r="N11" s="83"/>
      <c r="O11" s="8" t="s">
        <v>121</v>
      </c>
      <c r="P11" s="8">
        <v>1</v>
      </c>
      <c r="Q11" s="91" t="s">
        <v>66</v>
      </c>
      <c r="R11" s="143" t="s">
        <v>69</v>
      </c>
      <c r="S11" s="28">
        <v>0.05</v>
      </c>
      <c r="T11" s="91" t="s">
        <v>66</v>
      </c>
      <c r="U11" s="8"/>
      <c r="V11" s="30" t="s">
        <v>340</v>
      </c>
      <c r="W11" s="8">
        <v>1</v>
      </c>
      <c r="X11" s="224" t="s">
        <v>66</v>
      </c>
      <c r="Y11" s="196"/>
      <c r="Z11" s="8"/>
      <c r="AA11" s="8"/>
      <c r="AB11" s="8"/>
      <c r="AC11" s="8"/>
      <c r="AD11" s="8"/>
      <c r="AE11" s="27"/>
    </row>
    <row r="12" spans="1:31">
      <c r="A12" s="139" t="str">
        <f>A3</f>
        <v>J1</v>
      </c>
      <c r="B12" s="8"/>
      <c r="C12" s="8"/>
      <c r="D12" s="8"/>
      <c r="E12" s="8"/>
      <c r="F12" s="83"/>
      <c r="G12" t="s">
        <v>291</v>
      </c>
      <c r="H12" s="33">
        <v>4</v>
      </c>
      <c r="I12" s="31" t="s">
        <v>66</v>
      </c>
      <c r="J12" s="83"/>
      <c r="K12" t="s">
        <v>279</v>
      </c>
      <c r="L12">
        <v>0.5</v>
      </c>
      <c r="M12" s="31" t="s">
        <v>66</v>
      </c>
      <c r="N12" s="83"/>
      <c r="O12" t="s">
        <v>111</v>
      </c>
      <c r="P12" s="8">
        <v>1</v>
      </c>
      <c r="Q12" s="91" t="s">
        <v>66</v>
      </c>
      <c r="R12" s="92"/>
      <c r="S12" s="8"/>
      <c r="T12" s="92"/>
      <c r="U12" s="8"/>
      <c r="V12" s="30" t="s">
        <v>114</v>
      </c>
      <c r="W12">
        <v>0.02</v>
      </c>
      <c r="X12" s="224" t="s">
        <v>66</v>
      </c>
      <c r="Y12" s="196"/>
      <c r="Z12" s="8"/>
      <c r="AA12" s="8"/>
      <c r="AB12" s="8"/>
      <c r="AC12" s="8"/>
      <c r="AD12" s="8"/>
      <c r="AE12" s="27"/>
    </row>
    <row r="13" spans="1:31">
      <c r="A13" s="139"/>
      <c r="B13" s="8"/>
      <c r="C13" s="8"/>
      <c r="D13" s="8"/>
      <c r="E13" s="8"/>
      <c r="F13" s="83"/>
      <c r="G13" s="13" t="s">
        <v>69</v>
      </c>
      <c r="H13" s="220">
        <v>0.05</v>
      </c>
      <c r="I13" s="31" t="s">
        <v>66</v>
      </c>
      <c r="J13" s="83"/>
      <c r="K13" t="s">
        <v>154</v>
      </c>
      <c r="L13" s="30">
        <v>0.5</v>
      </c>
      <c r="M13" s="31" t="s">
        <v>66</v>
      </c>
      <c r="N13" s="83"/>
      <c r="O13" s="8" t="s">
        <v>285</v>
      </c>
      <c r="P13" s="8">
        <v>1</v>
      </c>
      <c r="Q13" s="91" t="s">
        <v>66</v>
      </c>
      <c r="R13" s="92"/>
      <c r="S13" s="8"/>
      <c r="T13" s="92"/>
      <c r="U13" s="8"/>
      <c r="V13" s="30" t="s">
        <v>113</v>
      </c>
      <c r="W13" s="8">
        <v>1</v>
      </c>
      <c r="X13" s="224" t="s">
        <v>66</v>
      </c>
      <c r="Y13" s="196"/>
      <c r="Z13" s="8"/>
      <c r="AA13" s="8"/>
      <c r="AB13" s="8"/>
      <c r="AC13" s="8"/>
      <c r="AD13" s="8"/>
      <c r="AE13" s="27"/>
    </row>
    <row r="14" spans="1:31">
      <c r="A14" s="92"/>
      <c r="B14" s="8"/>
      <c r="C14" s="8"/>
      <c r="D14" s="8"/>
      <c r="E14" s="8"/>
      <c r="F14" s="83"/>
      <c r="G14" s="8" t="str">
        <f>RIGHT(G3,4)</f>
        <v xml:space="preserve"> 咖哩粉</v>
      </c>
      <c r="J14" s="83"/>
      <c r="K14" s="13" t="s">
        <v>69</v>
      </c>
      <c r="L14" s="220">
        <v>0.05</v>
      </c>
      <c r="M14" s="148" t="s">
        <v>66</v>
      </c>
      <c r="N14" s="83"/>
      <c r="O14" t="s">
        <v>276</v>
      </c>
      <c r="P14" s="220">
        <v>0.01</v>
      </c>
      <c r="Q14" s="91" t="s">
        <v>66</v>
      </c>
      <c r="R14" s="92"/>
      <c r="S14" s="8"/>
      <c r="T14" s="92"/>
      <c r="U14" s="8"/>
      <c r="X14" s="211"/>
      <c r="Y14" s="196"/>
      <c r="Z14" s="8"/>
      <c r="AA14" s="8"/>
      <c r="AB14" s="8"/>
      <c r="AC14" s="8"/>
      <c r="AD14" s="8"/>
      <c r="AE14" s="27"/>
    </row>
    <row r="15" spans="1:31">
      <c r="A15" s="101"/>
      <c r="B15" s="100"/>
      <c r="C15" s="100"/>
      <c r="D15" s="100"/>
      <c r="E15" s="100"/>
      <c r="F15" s="106"/>
      <c r="G15" s="100"/>
      <c r="H15" s="100"/>
      <c r="I15" s="100"/>
      <c r="J15" s="106"/>
      <c r="N15" s="106"/>
      <c r="O15" s="13" t="s">
        <v>69</v>
      </c>
      <c r="P15" s="220">
        <v>0.05</v>
      </c>
      <c r="Q15" s="148" t="s">
        <v>66</v>
      </c>
      <c r="R15" s="101"/>
      <c r="S15" s="100"/>
      <c r="T15" s="101"/>
      <c r="U15" s="100"/>
      <c r="V15" s="100"/>
      <c r="W15" s="100"/>
      <c r="X15" s="77"/>
      <c r="Y15" s="196"/>
      <c r="Z15" s="8"/>
      <c r="AA15" s="8"/>
      <c r="AB15" s="8"/>
      <c r="AC15" s="8"/>
      <c r="AD15" s="8"/>
      <c r="AE15" s="27"/>
    </row>
    <row r="16" spans="1:31">
      <c r="A16" s="140">
        <f>國中!A8</f>
        <v>40645</v>
      </c>
      <c r="B16" s="8" t="str">
        <f>B4</f>
        <v>糙米飯</v>
      </c>
      <c r="C16" s="8" t="s">
        <v>76</v>
      </c>
      <c r="D16" s="8">
        <v>7</v>
      </c>
      <c r="E16" s="31" t="s">
        <v>66</v>
      </c>
      <c r="F16" s="83" t="str">
        <f>F4</f>
        <v>茶香雞翅</v>
      </c>
      <c r="G16" s="8" t="s">
        <v>102</v>
      </c>
      <c r="H16" s="8">
        <v>9</v>
      </c>
      <c r="I16" s="31" t="s">
        <v>66</v>
      </c>
      <c r="J16" s="83" t="str">
        <f>J4</f>
        <v>家常豆腐</v>
      </c>
      <c r="K16" s="8" t="s">
        <v>122</v>
      </c>
      <c r="L16" s="32">
        <v>4</v>
      </c>
      <c r="M16" s="31" t="s">
        <v>66</v>
      </c>
      <c r="N16" s="83" t="str">
        <f>N4</f>
        <v>蛋香甘藍</v>
      </c>
      <c r="O16" s="8" t="s">
        <v>187</v>
      </c>
      <c r="P16" s="32">
        <v>1</v>
      </c>
      <c r="Q16" s="91" t="s">
        <v>66</v>
      </c>
      <c r="R16" s="146" t="s">
        <v>10</v>
      </c>
      <c r="S16" s="8">
        <v>7</v>
      </c>
      <c r="T16" s="91" t="s">
        <v>66</v>
      </c>
      <c r="U16" s="8" t="str">
        <f>U4</f>
        <v>味噌海芽</v>
      </c>
      <c r="V16" s="8" t="s">
        <v>103</v>
      </c>
      <c r="W16" s="29">
        <v>0.1</v>
      </c>
      <c r="X16" s="224" t="s">
        <v>66</v>
      </c>
      <c r="Y16" s="230">
        <v>5.2</v>
      </c>
      <c r="Z16" s="230">
        <v>2.6</v>
      </c>
      <c r="AA16" s="53">
        <v>1.4</v>
      </c>
      <c r="AB16" s="209">
        <v>2.8</v>
      </c>
      <c r="AC16" s="282">
        <f>Y16*70+Z16*45+AA16*25+AB16*75</f>
        <v>726</v>
      </c>
      <c r="AD16" s="209">
        <v>190</v>
      </c>
      <c r="AE16" s="209">
        <v>100</v>
      </c>
    </row>
    <row r="17" spans="1:31">
      <c r="A17" s="210">
        <f>WEEKDAY(A16,1)</f>
        <v>3</v>
      </c>
      <c r="B17" s="8"/>
      <c r="C17" s="8" t="s">
        <v>77</v>
      </c>
      <c r="D17" s="8">
        <v>3</v>
      </c>
      <c r="E17" s="31" t="s">
        <v>66</v>
      </c>
      <c r="F17" s="83"/>
      <c r="G17" s="8"/>
      <c r="H17" s="82"/>
      <c r="J17" s="83"/>
      <c r="K17" s="30" t="s">
        <v>296</v>
      </c>
      <c r="L17" s="34">
        <v>1</v>
      </c>
      <c r="M17" s="31" t="s">
        <v>66</v>
      </c>
      <c r="N17" s="83"/>
      <c r="O17" s="30" t="s">
        <v>93</v>
      </c>
      <c r="P17" s="32">
        <v>6</v>
      </c>
      <c r="Q17" s="91" t="s">
        <v>66</v>
      </c>
      <c r="R17" s="143" t="s">
        <v>69</v>
      </c>
      <c r="S17" s="28">
        <v>0.05</v>
      </c>
      <c r="T17" s="91" t="s">
        <v>66</v>
      </c>
      <c r="U17" s="8"/>
      <c r="V17" s="30" t="s">
        <v>114</v>
      </c>
      <c r="W17" s="8"/>
      <c r="X17" s="211" t="s">
        <v>66</v>
      </c>
      <c r="Y17" s="196"/>
      <c r="Z17" s="8"/>
      <c r="AA17" s="8"/>
      <c r="AB17" s="8"/>
      <c r="AC17" s="8"/>
      <c r="AD17" s="8"/>
      <c r="AE17" s="27"/>
    </row>
    <row r="18" spans="1:31">
      <c r="A18" s="92" t="str">
        <f>A4</f>
        <v>J2</v>
      </c>
      <c r="B18" s="8"/>
      <c r="C18" s="8"/>
      <c r="D18" s="8"/>
      <c r="E18" s="8"/>
      <c r="F18" s="83"/>
      <c r="G18" s="8"/>
      <c r="H18" s="8"/>
      <c r="I18" s="8"/>
      <c r="J18" s="83"/>
      <c r="K18" s="30" t="s">
        <v>161</v>
      </c>
      <c r="L18" s="8">
        <v>1</v>
      </c>
      <c r="M18" s="31" t="s">
        <v>66</v>
      </c>
      <c r="N18" s="83"/>
      <c r="O18" s="30" t="s">
        <v>112</v>
      </c>
      <c r="P18" s="30">
        <v>1</v>
      </c>
      <c r="Q18" s="91" t="s">
        <v>66</v>
      </c>
      <c r="R18" s="92"/>
      <c r="S18" s="8"/>
      <c r="T18" s="92"/>
      <c r="U18" s="8"/>
      <c r="V18" s="30" t="s">
        <v>119</v>
      </c>
      <c r="W18" s="8"/>
      <c r="X18" s="211" t="s">
        <v>66</v>
      </c>
      <c r="Y18" s="196"/>
      <c r="Z18" s="8"/>
      <c r="AA18" s="8"/>
      <c r="AB18" s="8"/>
      <c r="AC18" s="8"/>
      <c r="AD18" s="8"/>
      <c r="AE18" s="27"/>
    </row>
    <row r="19" spans="1:31">
      <c r="A19" s="92"/>
      <c r="B19" s="8"/>
      <c r="C19" s="8"/>
      <c r="D19" s="8"/>
      <c r="E19" s="8"/>
      <c r="F19" s="83"/>
      <c r="G19" s="8"/>
      <c r="H19" s="8"/>
      <c r="I19" s="8"/>
      <c r="J19" s="83"/>
      <c r="K19" s="13" t="s">
        <v>69</v>
      </c>
      <c r="L19" s="220">
        <v>0.05</v>
      </c>
      <c r="M19" s="31" t="s">
        <v>66</v>
      </c>
      <c r="N19" s="83"/>
      <c r="O19" s="30" t="s">
        <v>287</v>
      </c>
      <c r="P19" s="220">
        <v>0.01</v>
      </c>
      <c r="Q19" s="91" t="s">
        <v>66</v>
      </c>
      <c r="R19" s="92"/>
      <c r="S19" s="8"/>
      <c r="T19" s="92"/>
      <c r="U19" s="8"/>
      <c r="X19" s="77"/>
      <c r="Y19" s="196"/>
      <c r="Z19" s="8"/>
      <c r="AA19" s="8"/>
      <c r="AB19" s="8"/>
      <c r="AC19" s="8"/>
      <c r="AD19" s="8"/>
      <c r="AE19" s="27"/>
    </row>
    <row r="20" spans="1:31">
      <c r="A20" s="92"/>
      <c r="B20" s="8"/>
      <c r="C20" s="8"/>
      <c r="D20" s="8"/>
      <c r="E20" s="8"/>
      <c r="F20" s="83"/>
      <c r="G20" s="8"/>
      <c r="H20" s="8"/>
      <c r="I20" s="8"/>
      <c r="J20" s="83"/>
      <c r="M20" s="8"/>
      <c r="N20" s="83"/>
      <c r="O20" s="13" t="s">
        <v>69</v>
      </c>
      <c r="P20" s="220">
        <v>0.05</v>
      </c>
      <c r="Q20" s="91" t="s">
        <v>66</v>
      </c>
      <c r="R20" s="92"/>
      <c r="S20" s="8"/>
      <c r="T20" s="92"/>
      <c r="U20" s="8"/>
      <c r="V20" s="8"/>
      <c r="W20" s="8"/>
      <c r="X20" s="77"/>
      <c r="Y20" s="196"/>
      <c r="Z20" s="8"/>
      <c r="AA20" s="8"/>
      <c r="AB20" s="8"/>
      <c r="AC20" s="8"/>
      <c r="AD20" s="8"/>
      <c r="AE20" s="27"/>
    </row>
    <row r="21" spans="1:31">
      <c r="A21" s="101"/>
      <c r="B21" s="100"/>
      <c r="C21" s="100"/>
      <c r="D21" s="100"/>
      <c r="E21" s="100"/>
      <c r="F21" s="106"/>
      <c r="G21" s="100"/>
      <c r="H21" s="100"/>
      <c r="I21" s="100"/>
      <c r="J21" s="106"/>
      <c r="K21" s="100"/>
      <c r="L21" s="100"/>
      <c r="M21" s="100"/>
      <c r="N21" s="106"/>
      <c r="O21" s="100"/>
      <c r="P21" s="100"/>
      <c r="Q21" s="101"/>
      <c r="R21" s="101"/>
      <c r="S21" s="100"/>
      <c r="T21" s="101"/>
      <c r="U21" s="100"/>
      <c r="V21" s="100"/>
      <c r="W21" s="100"/>
      <c r="X21" s="77"/>
      <c r="Y21" s="196"/>
      <c r="Z21" s="8"/>
      <c r="AA21" s="8"/>
      <c r="AB21" s="8"/>
      <c r="AC21" s="8"/>
      <c r="AD21" s="8"/>
      <c r="AE21" s="27"/>
    </row>
    <row r="22" spans="1:31">
      <c r="A22" s="140">
        <f>國中!A9</f>
        <v>40646</v>
      </c>
      <c r="B22" s="8" t="str">
        <f>B5</f>
        <v>麵食特餐</v>
      </c>
      <c r="C22" s="8" t="str">
        <f>C5</f>
        <v>義大利麵</v>
      </c>
      <c r="D22" s="8">
        <v>5</v>
      </c>
      <c r="E22" s="31" t="s">
        <v>66</v>
      </c>
      <c r="F22" s="83" t="str">
        <f>F5</f>
        <v>香炸魚排</v>
      </c>
      <c r="G22" s="13" t="s">
        <v>283</v>
      </c>
      <c r="H22" s="8">
        <v>6</v>
      </c>
      <c r="I22" s="31" t="s">
        <v>66</v>
      </c>
      <c r="J22" s="83" t="str">
        <f>J5</f>
        <v>拌麵配料</v>
      </c>
      <c r="K22" s="8" t="s">
        <v>289</v>
      </c>
      <c r="L22" s="218">
        <v>1.5</v>
      </c>
      <c r="M22" s="31" t="s">
        <v>66</v>
      </c>
      <c r="N22" s="83" t="str">
        <f>N5</f>
        <v>小餐包</v>
      </c>
      <c r="O22" t="str">
        <f>O5</f>
        <v>小餐包</v>
      </c>
      <c r="P22" s="8">
        <v>3</v>
      </c>
      <c r="Q22" s="91" t="s">
        <v>66</v>
      </c>
      <c r="R22" s="146" t="s">
        <v>10</v>
      </c>
      <c r="S22" s="8">
        <v>7</v>
      </c>
      <c r="T22" s="91" t="s">
        <v>66</v>
      </c>
      <c r="U22" s="8" t="str">
        <f>U5</f>
        <v>玉米濃湯</v>
      </c>
      <c r="V22" s="8" t="s">
        <v>89</v>
      </c>
      <c r="W22" s="34">
        <v>1</v>
      </c>
      <c r="X22" s="224" t="s">
        <v>66</v>
      </c>
      <c r="Y22" s="53">
        <v>5</v>
      </c>
      <c r="Z22" s="230">
        <v>2.6</v>
      </c>
      <c r="AA22" s="53">
        <v>1.6</v>
      </c>
      <c r="AB22" s="209">
        <v>3</v>
      </c>
      <c r="AC22" s="282">
        <f>Y22*70+Z22*45+AA22*25+AB22*75</f>
        <v>732</v>
      </c>
      <c r="AD22" s="209">
        <v>245</v>
      </c>
      <c r="AE22" s="209">
        <v>326</v>
      </c>
    </row>
    <row r="23" spans="1:31">
      <c r="A23" s="210">
        <f>WEEKDAY(A22,1)</f>
        <v>4</v>
      </c>
      <c r="B23" s="8"/>
      <c r="C23" s="8"/>
      <c r="D23" s="8"/>
      <c r="E23" s="31" t="s">
        <v>66</v>
      </c>
      <c r="F23" s="83"/>
      <c r="G23" s="8"/>
      <c r="H23" s="8"/>
      <c r="J23" s="83"/>
      <c r="K23" s="30" t="s">
        <v>106</v>
      </c>
      <c r="L23" s="218">
        <v>1.5</v>
      </c>
      <c r="M23" s="31" t="s">
        <v>66</v>
      </c>
      <c r="N23" s="83"/>
      <c r="O23" s="8"/>
      <c r="P23" s="8"/>
      <c r="Q23" s="92"/>
      <c r="R23" s="143" t="s">
        <v>69</v>
      </c>
      <c r="S23" s="28">
        <v>0.05</v>
      </c>
      <c r="T23" s="91" t="s">
        <v>66</v>
      </c>
      <c r="U23" s="8"/>
      <c r="V23" s="8" t="s">
        <v>98</v>
      </c>
      <c r="W23" s="34">
        <v>1</v>
      </c>
      <c r="X23" s="211" t="s">
        <v>66</v>
      </c>
      <c r="Y23" s="196"/>
      <c r="Z23" s="8"/>
      <c r="AA23" s="8"/>
      <c r="AB23" s="8"/>
      <c r="AC23" s="8"/>
      <c r="AD23" s="8"/>
      <c r="AE23" s="27"/>
    </row>
    <row r="24" spans="1:31">
      <c r="A24" s="92" t="str">
        <f>A5</f>
        <v>J3</v>
      </c>
      <c r="B24" s="8"/>
      <c r="C24" s="8"/>
      <c r="D24" s="8"/>
      <c r="E24" s="8"/>
      <c r="F24" s="83"/>
      <c r="G24" s="8"/>
      <c r="H24" s="8"/>
      <c r="J24" s="83"/>
      <c r="K24" s="30" t="s">
        <v>160</v>
      </c>
      <c r="L24" s="218">
        <v>1.5</v>
      </c>
      <c r="M24" s="31" t="s">
        <v>66</v>
      </c>
      <c r="N24" s="83"/>
      <c r="O24" s="8"/>
      <c r="P24" s="8"/>
      <c r="Q24" s="92"/>
      <c r="R24" s="143"/>
      <c r="S24" s="28"/>
      <c r="T24" s="91"/>
      <c r="U24" s="8"/>
      <c r="V24" s="13" t="s">
        <v>99</v>
      </c>
      <c r="W24" s="34">
        <v>1</v>
      </c>
      <c r="X24" s="211" t="s">
        <v>66</v>
      </c>
      <c r="Y24" s="196"/>
      <c r="Z24" s="8"/>
      <c r="AA24" s="8"/>
      <c r="AB24" s="8"/>
      <c r="AC24" s="8"/>
      <c r="AD24" s="8"/>
      <c r="AE24" s="27"/>
    </row>
    <row r="25" spans="1:31">
      <c r="A25" s="92"/>
      <c r="B25" s="8"/>
      <c r="C25" s="8"/>
      <c r="D25" s="8"/>
      <c r="E25" s="8"/>
      <c r="F25" s="83"/>
      <c r="G25" s="8"/>
      <c r="H25" s="8"/>
      <c r="I25" s="8"/>
      <c r="J25" s="83"/>
      <c r="K25" s="13" t="s">
        <v>69</v>
      </c>
      <c r="L25" s="28">
        <v>0.05</v>
      </c>
      <c r="M25" s="31" t="s">
        <v>66</v>
      </c>
      <c r="N25" s="83"/>
      <c r="O25" s="8"/>
      <c r="P25" s="8"/>
      <c r="Q25" s="92"/>
      <c r="R25" s="92"/>
      <c r="S25" s="8"/>
      <c r="T25" s="92"/>
      <c r="U25" s="8"/>
      <c r="V25" s="13" t="s">
        <v>101</v>
      </c>
      <c r="W25" s="29">
        <v>0.1</v>
      </c>
      <c r="X25" s="211" t="s">
        <v>66</v>
      </c>
      <c r="Y25" s="196"/>
      <c r="Z25" s="8"/>
      <c r="AA25" s="8"/>
      <c r="AB25" s="8"/>
      <c r="AC25" s="8"/>
      <c r="AD25" s="8"/>
      <c r="AE25" s="27"/>
    </row>
    <row r="26" spans="1:31">
      <c r="A26" s="101"/>
      <c r="B26" s="100"/>
      <c r="C26" s="100"/>
      <c r="D26" s="100"/>
      <c r="E26" s="100"/>
      <c r="F26" s="106"/>
      <c r="G26" s="100"/>
      <c r="H26" s="100"/>
      <c r="I26" s="100"/>
      <c r="J26" s="106"/>
      <c r="K26" s="147" t="s">
        <v>339</v>
      </c>
      <c r="L26" s="100"/>
      <c r="M26" s="100"/>
      <c r="N26" s="106"/>
      <c r="O26" s="100"/>
      <c r="P26" s="100"/>
      <c r="Q26" s="101"/>
      <c r="R26" s="101"/>
      <c r="S26" s="100"/>
      <c r="T26" s="101"/>
      <c r="U26" s="100"/>
      <c r="V26" s="100"/>
      <c r="W26" s="100"/>
      <c r="X26" s="213"/>
      <c r="Y26" s="196"/>
      <c r="Z26" s="8"/>
      <c r="AA26" s="8"/>
      <c r="AB26" s="8"/>
      <c r="AC26" s="8"/>
      <c r="AD26" s="8"/>
      <c r="AE26" s="27"/>
    </row>
    <row r="27" spans="1:31">
      <c r="A27" s="140">
        <f>國中!A10</f>
        <v>40647</v>
      </c>
      <c r="B27" s="8" t="str">
        <f>B6</f>
        <v>糙米飯</v>
      </c>
      <c r="C27" s="8" t="s">
        <v>25</v>
      </c>
      <c r="D27" s="8">
        <v>7</v>
      </c>
      <c r="E27" s="31" t="s">
        <v>66</v>
      </c>
      <c r="F27" s="83" t="str">
        <f>F6</f>
        <v>筍干燒肉</v>
      </c>
      <c r="G27" s="8" t="s">
        <v>110</v>
      </c>
      <c r="H27" s="193">
        <v>6</v>
      </c>
      <c r="I27" s="31" t="s">
        <v>66</v>
      </c>
      <c r="J27" s="83" t="str">
        <f>J6</f>
        <v>清炒瓜苗</v>
      </c>
      <c r="K27" t="s">
        <v>286</v>
      </c>
      <c r="L27" s="74">
        <v>4</v>
      </c>
      <c r="M27" s="31" t="s">
        <v>66</v>
      </c>
      <c r="N27" s="83" t="str">
        <f>N6</f>
        <v>蜜汁豆干</v>
      </c>
      <c r="O27" t="s">
        <v>292</v>
      </c>
      <c r="P27" s="34">
        <v>5</v>
      </c>
      <c r="Q27" s="91" t="s">
        <v>66</v>
      </c>
      <c r="R27" s="146" t="s">
        <v>10</v>
      </c>
      <c r="S27" s="8">
        <v>7</v>
      </c>
      <c r="T27" s="91" t="s">
        <v>66</v>
      </c>
      <c r="U27" s="8" t="str">
        <f>U6</f>
        <v>粉圓甜湯</v>
      </c>
      <c r="V27" s="30" t="str">
        <f>LEFT(V6,2)</f>
        <v>粉圓</v>
      </c>
      <c r="W27" s="34">
        <v>2</v>
      </c>
      <c r="X27" s="211" t="s">
        <v>66</v>
      </c>
      <c r="Y27" s="230">
        <v>5.5</v>
      </c>
      <c r="Z27" s="230">
        <v>3</v>
      </c>
      <c r="AA27" s="53">
        <v>1.7</v>
      </c>
      <c r="AB27" s="209">
        <v>2.5</v>
      </c>
      <c r="AC27" s="282">
        <f>Y27*70+Z27*45+AA27*25+AB27*75</f>
        <v>750</v>
      </c>
      <c r="AD27" s="209">
        <v>152</v>
      </c>
      <c r="AE27" s="209">
        <v>186</v>
      </c>
    </row>
    <row r="28" spans="1:31">
      <c r="A28" s="210">
        <f>WEEKDAY(A27,1)</f>
        <v>5</v>
      </c>
      <c r="B28" s="8"/>
      <c r="C28" s="8" t="s">
        <v>77</v>
      </c>
      <c r="D28" s="8">
        <v>3</v>
      </c>
      <c r="E28" s="31" t="s">
        <v>66</v>
      </c>
      <c r="F28" s="83"/>
      <c r="G28" s="8" t="s">
        <v>156</v>
      </c>
      <c r="H28" s="33">
        <v>2</v>
      </c>
      <c r="I28" s="31" t="s">
        <v>66</v>
      </c>
      <c r="J28" s="83"/>
      <c r="K28" t="s">
        <v>295</v>
      </c>
      <c r="L28" s="30">
        <v>1</v>
      </c>
      <c r="M28" s="31" t="s">
        <v>66</v>
      </c>
      <c r="N28" s="83"/>
      <c r="Q28" s="91"/>
      <c r="R28" s="143" t="s">
        <v>69</v>
      </c>
      <c r="S28" s="28">
        <v>0.05</v>
      </c>
      <c r="T28" s="91" t="s">
        <v>66</v>
      </c>
      <c r="U28" s="8"/>
      <c r="V28" s="8" t="s">
        <v>116</v>
      </c>
      <c r="W28" s="8">
        <v>1</v>
      </c>
      <c r="X28" s="211" t="s">
        <v>66</v>
      </c>
      <c r="Y28" s="196"/>
      <c r="Z28" s="8"/>
      <c r="AA28" s="8"/>
      <c r="AB28" s="8"/>
      <c r="AC28" s="8"/>
      <c r="AD28" s="8"/>
      <c r="AE28" s="27"/>
    </row>
    <row r="29" spans="1:31">
      <c r="A29" s="92" t="str">
        <f>A6</f>
        <v>J4</v>
      </c>
      <c r="B29" s="8"/>
      <c r="C29" s="8"/>
      <c r="D29" s="8"/>
      <c r="E29" s="31"/>
      <c r="F29" s="83"/>
      <c r="G29" s="13" t="s">
        <v>69</v>
      </c>
      <c r="H29" s="220">
        <v>0.05</v>
      </c>
      <c r="I29" s="31" t="s">
        <v>66</v>
      </c>
      <c r="J29" s="83"/>
      <c r="K29" s="13" t="s">
        <v>69</v>
      </c>
      <c r="L29" s="220">
        <v>0.05</v>
      </c>
      <c r="M29" s="31" t="s">
        <v>66</v>
      </c>
      <c r="N29" s="83"/>
      <c r="Q29" s="91"/>
      <c r="R29" s="143"/>
      <c r="S29" s="28"/>
      <c r="T29" s="91"/>
      <c r="U29" s="8"/>
      <c r="Y29" s="196"/>
      <c r="Z29" s="8"/>
      <c r="AA29" s="8"/>
      <c r="AB29" s="8"/>
      <c r="AC29" s="8"/>
      <c r="AD29" s="8"/>
      <c r="AE29" s="27"/>
    </row>
    <row r="30" spans="1:31">
      <c r="A30" s="92"/>
      <c r="B30" s="8"/>
      <c r="C30" s="8"/>
      <c r="D30" s="8"/>
      <c r="E30" s="31"/>
      <c r="F30" s="83"/>
      <c r="J30" s="83"/>
      <c r="M30" s="91" t="s">
        <v>66</v>
      </c>
      <c r="N30" s="83"/>
      <c r="Q30" s="91"/>
      <c r="R30" s="143"/>
      <c r="S30" s="28"/>
      <c r="T30" s="91"/>
      <c r="U30" s="8"/>
      <c r="W30" s="8"/>
      <c r="X30" s="211"/>
      <c r="Y30" s="196"/>
      <c r="Z30" s="8"/>
      <c r="AA30" s="8"/>
      <c r="AB30" s="8"/>
      <c r="AC30" s="8"/>
      <c r="AD30" s="8"/>
      <c r="AE30" s="27"/>
    </row>
    <row r="31" spans="1:31">
      <c r="A31" s="92"/>
      <c r="B31" s="8"/>
      <c r="C31" s="8"/>
      <c r="D31" s="8"/>
      <c r="E31" s="8"/>
      <c r="F31" s="83"/>
      <c r="J31" s="83"/>
      <c r="L31" s="8"/>
      <c r="M31" s="8"/>
      <c r="N31" s="83"/>
      <c r="Q31" s="91"/>
      <c r="R31" s="92"/>
      <c r="S31" s="8"/>
      <c r="T31" s="92"/>
      <c r="U31" s="8"/>
      <c r="V31" s="8"/>
      <c r="W31" s="8"/>
      <c r="X31" s="77"/>
      <c r="Y31" s="196"/>
      <c r="Z31" s="8"/>
      <c r="AA31" s="8"/>
      <c r="AB31" s="8"/>
      <c r="AC31" s="8"/>
      <c r="AD31" s="8"/>
      <c r="AE31" s="27"/>
    </row>
    <row r="32" spans="1:31">
      <c r="A32" s="101"/>
      <c r="B32" s="100"/>
      <c r="C32" s="100"/>
      <c r="D32" s="100"/>
      <c r="E32" s="100"/>
      <c r="F32" s="106"/>
      <c r="G32" s="100"/>
      <c r="H32" s="100"/>
      <c r="J32" s="106"/>
      <c r="K32" s="100"/>
      <c r="L32" s="100"/>
      <c r="M32" s="100"/>
      <c r="N32" s="106"/>
      <c r="O32" s="100"/>
      <c r="P32" s="100"/>
      <c r="Q32" s="101"/>
      <c r="R32" s="101"/>
      <c r="S32" s="100"/>
      <c r="T32" s="101"/>
      <c r="U32" s="100"/>
      <c r="V32" s="100"/>
      <c r="W32" s="100"/>
      <c r="X32" s="77"/>
      <c r="Y32" s="196"/>
      <c r="Z32" s="8"/>
      <c r="AA32" s="8"/>
      <c r="AB32" s="8"/>
      <c r="AC32" s="8"/>
      <c r="AD32" s="8"/>
      <c r="AE32" s="27"/>
    </row>
    <row r="33" spans="1:31">
      <c r="A33" s="140">
        <f>國中!A11</f>
        <v>40648</v>
      </c>
      <c r="B33" s="8" t="str">
        <f>B7</f>
        <v>燕麥飯</v>
      </c>
      <c r="C33" s="8" t="s">
        <v>117</v>
      </c>
      <c r="D33" s="82">
        <v>10</v>
      </c>
      <c r="E33" s="31" t="s">
        <v>66</v>
      </c>
      <c r="F33" s="83" t="str">
        <f>F7</f>
        <v>豆瓣雞丁</v>
      </c>
      <c r="G33" s="8" t="s">
        <v>85</v>
      </c>
      <c r="H33" s="32">
        <v>9</v>
      </c>
      <c r="I33" s="31" t="s">
        <v>66</v>
      </c>
      <c r="J33" s="83" t="str">
        <f>J7</f>
        <v>脆拌海帶</v>
      </c>
      <c r="K33" t="str">
        <f>LEFT(K7,2)</f>
        <v>豆皮</v>
      </c>
      <c r="L33" s="74">
        <v>0.3</v>
      </c>
      <c r="M33" s="31" t="s">
        <v>66</v>
      </c>
      <c r="N33" s="83" t="str">
        <f>N7</f>
        <v>絞肉時蔬</v>
      </c>
      <c r="O33" s="8" t="s">
        <v>289</v>
      </c>
      <c r="P33" s="34">
        <v>1</v>
      </c>
      <c r="Q33" s="91" t="s">
        <v>66</v>
      </c>
      <c r="R33" s="146" t="str">
        <f>R7</f>
        <v>有機</v>
      </c>
      <c r="S33" s="8">
        <v>7</v>
      </c>
      <c r="T33" s="91" t="s">
        <v>66</v>
      </c>
      <c r="U33" s="8" t="str">
        <f>U7</f>
        <v>時瓜湯</v>
      </c>
      <c r="V33" s="8" t="s">
        <v>115</v>
      </c>
      <c r="W33" s="32">
        <v>4</v>
      </c>
      <c r="X33" s="224" t="s">
        <v>66</v>
      </c>
      <c r="Y33" s="53">
        <v>5.2</v>
      </c>
      <c r="Z33" s="230">
        <v>2.9</v>
      </c>
      <c r="AA33" s="53">
        <v>2</v>
      </c>
      <c r="AB33" s="209">
        <v>2.2999999999999998</v>
      </c>
      <c r="AC33" s="282">
        <f>Y33*70+Z33*45+AA33*25+AB33*75</f>
        <v>717</v>
      </c>
      <c r="AD33" s="209">
        <v>159</v>
      </c>
      <c r="AE33" s="209">
        <v>145</v>
      </c>
    </row>
    <row r="34" spans="1:31">
      <c r="A34" s="210">
        <f>WEEKDAY(A33,1)</f>
        <v>6</v>
      </c>
      <c r="B34" s="8"/>
      <c r="C34" s="8" t="str">
        <f>LEFT(B33,2)</f>
        <v>燕麥</v>
      </c>
      <c r="D34" s="261">
        <v>0.4</v>
      </c>
      <c r="E34" s="31" t="s">
        <v>66</v>
      </c>
      <c r="F34" s="83"/>
      <c r="G34" s="30" t="s">
        <v>104</v>
      </c>
      <c r="H34" s="74">
        <v>4</v>
      </c>
      <c r="I34" s="31" t="s">
        <v>66</v>
      </c>
      <c r="J34" s="83"/>
      <c r="K34" t="s">
        <v>341</v>
      </c>
      <c r="L34" s="74">
        <v>3</v>
      </c>
      <c r="M34" s="31" t="s">
        <v>66</v>
      </c>
      <c r="N34" s="83"/>
      <c r="O34" s="30" t="s">
        <v>293</v>
      </c>
      <c r="P34" s="8">
        <v>5</v>
      </c>
      <c r="Q34" s="91" t="s">
        <v>66</v>
      </c>
      <c r="R34" s="143" t="s">
        <v>69</v>
      </c>
      <c r="S34" s="28">
        <v>0.05</v>
      </c>
      <c r="T34" s="91" t="s">
        <v>66</v>
      </c>
      <c r="U34" s="8"/>
      <c r="V34" s="30" t="s">
        <v>112</v>
      </c>
      <c r="W34" s="8">
        <v>1</v>
      </c>
      <c r="X34" s="211" t="s">
        <v>66</v>
      </c>
      <c r="Y34" s="196"/>
      <c r="Z34" s="8"/>
      <c r="AA34" s="8"/>
      <c r="AB34" s="8"/>
      <c r="AC34" s="8"/>
      <c r="AD34" s="8"/>
      <c r="AE34" s="27"/>
    </row>
    <row r="35" spans="1:31">
      <c r="A35" s="92" t="str">
        <f>A7</f>
        <v>J5</v>
      </c>
      <c r="B35" s="8"/>
      <c r="C35" s="8"/>
      <c r="D35" s="8"/>
      <c r="E35" s="8"/>
      <c r="F35" s="83"/>
      <c r="G35" s="8" t="s">
        <v>267</v>
      </c>
      <c r="H35" s="35">
        <v>1</v>
      </c>
      <c r="I35" s="31" t="s">
        <v>66</v>
      </c>
      <c r="J35" s="83"/>
      <c r="K35" s="13" t="s">
        <v>69</v>
      </c>
      <c r="L35" s="220">
        <v>0.05</v>
      </c>
      <c r="M35" s="31" t="s">
        <v>66</v>
      </c>
      <c r="N35" s="83"/>
      <c r="O35" t="s">
        <v>275</v>
      </c>
      <c r="P35">
        <v>0.5</v>
      </c>
      <c r="Q35" s="31" t="s">
        <v>66</v>
      </c>
      <c r="R35" s="92"/>
      <c r="S35" s="8"/>
      <c r="T35" s="92"/>
      <c r="U35" s="8"/>
      <c r="V35" s="30" t="s">
        <v>114</v>
      </c>
      <c r="W35" s="30">
        <v>0.02</v>
      </c>
      <c r="X35" s="211" t="s">
        <v>66</v>
      </c>
      <c r="Y35" s="196"/>
      <c r="Z35" s="8"/>
      <c r="AA35" s="8"/>
      <c r="AB35" s="8"/>
      <c r="AC35" s="8"/>
      <c r="AD35" s="8"/>
      <c r="AE35" s="27"/>
    </row>
    <row r="36" spans="1:31">
      <c r="A36" s="92"/>
      <c r="B36" s="8"/>
      <c r="C36" s="8"/>
      <c r="D36" s="8"/>
      <c r="E36" s="8"/>
      <c r="F36" s="83"/>
      <c r="G36" s="13" t="s">
        <v>69</v>
      </c>
      <c r="H36" s="220">
        <v>0.05</v>
      </c>
      <c r="I36" s="31" t="s">
        <v>66</v>
      </c>
      <c r="J36" s="83"/>
      <c r="K36" t="s">
        <v>288</v>
      </c>
      <c r="M36" s="31" t="s">
        <v>66</v>
      </c>
      <c r="N36" s="83"/>
      <c r="O36" s="30" t="s">
        <v>287</v>
      </c>
      <c r="P36" s="220">
        <v>0.01</v>
      </c>
      <c r="Q36" s="91" t="s">
        <v>66</v>
      </c>
      <c r="R36" s="92"/>
      <c r="S36" s="8"/>
      <c r="T36" s="92"/>
      <c r="U36" s="8"/>
      <c r="V36" s="30" t="s">
        <v>113</v>
      </c>
      <c r="W36" s="8">
        <v>1</v>
      </c>
      <c r="X36" s="211" t="s">
        <v>66</v>
      </c>
      <c r="Y36" s="196"/>
      <c r="Z36" s="8"/>
      <c r="AA36" s="8"/>
      <c r="AB36" s="8"/>
      <c r="AC36" s="8"/>
      <c r="AD36" s="8"/>
      <c r="AE36" s="27"/>
    </row>
    <row r="37" spans="1:31">
      <c r="A37" s="92"/>
      <c r="B37" s="8"/>
      <c r="C37" s="8"/>
      <c r="D37" s="25"/>
      <c r="E37" s="25"/>
      <c r="F37" s="83"/>
      <c r="G37" s="30" t="s">
        <v>284</v>
      </c>
      <c r="H37" s="8"/>
      <c r="I37" s="25"/>
      <c r="J37" s="196"/>
      <c r="N37" s="83"/>
      <c r="O37" s="13" t="s">
        <v>69</v>
      </c>
      <c r="P37" s="220">
        <v>0.05</v>
      </c>
      <c r="Q37" s="91" t="s">
        <v>66</v>
      </c>
      <c r="R37" s="92"/>
      <c r="S37" s="25"/>
      <c r="T37" s="93"/>
      <c r="U37" s="8"/>
      <c r="Y37" s="225"/>
      <c r="Z37" s="25"/>
      <c r="AA37" s="25"/>
      <c r="AB37" s="25"/>
      <c r="AC37" s="25"/>
      <c r="AD37" s="25"/>
      <c r="AE37" s="24"/>
    </row>
    <row r="38" spans="1:31">
      <c r="A38" s="8"/>
      <c r="F38" s="8"/>
      <c r="J38" s="8"/>
      <c r="K38" s="30"/>
      <c r="L38" s="8"/>
      <c r="M38" s="21"/>
      <c r="N38" s="8"/>
      <c r="P38" s="8"/>
      <c r="R38" s="8"/>
      <c r="U38" s="8"/>
    </row>
  </sheetData>
  <mergeCells count="20">
    <mergeCell ref="G3:I3"/>
    <mergeCell ref="K3:M3"/>
    <mergeCell ref="O3:Q3"/>
    <mergeCell ref="V3:X3"/>
    <mergeCell ref="G4:I4"/>
    <mergeCell ref="K4:M4"/>
    <mergeCell ref="O4:Q4"/>
    <mergeCell ref="V4:X4"/>
    <mergeCell ref="G7:I7"/>
    <mergeCell ref="K7:M7"/>
    <mergeCell ref="O7:Q7"/>
    <mergeCell ref="V7:X7"/>
    <mergeCell ref="G5:I5"/>
    <mergeCell ref="K5:M5"/>
    <mergeCell ref="O5:Q5"/>
    <mergeCell ref="V5:X5"/>
    <mergeCell ref="G6:I6"/>
    <mergeCell ref="K6:M6"/>
    <mergeCell ref="O6:Q6"/>
    <mergeCell ref="V6:X6"/>
  </mergeCells>
  <phoneticPr fontId="1" type="noConversion"/>
  <pageMargins left="0" right="0" top="0" bottom="0" header="0" footer="0"/>
  <pageSetup paperSize="9" scale="12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view="pageBreakPreview" topLeftCell="A6" zoomScale="90" zoomScaleNormal="100" zoomScaleSheetLayoutView="90" workbookViewId="0">
      <selection activeCell="L38" sqref="L38"/>
    </sheetView>
  </sheetViews>
  <sheetFormatPr defaultRowHeight="16.5"/>
  <cols>
    <col min="1" max="1" width="4.875" customWidth="1"/>
    <col min="3" max="3" width="7.125" customWidth="1"/>
    <col min="4" max="4" width="2.75" hidden="1" customWidth="1"/>
    <col min="5" max="5" width="2.625" hidden="1" customWidth="1"/>
    <col min="6" max="6" width="9.25" customWidth="1"/>
    <col min="7" max="7" width="10.625" customWidth="1"/>
    <col min="8" max="8" width="4.875" customWidth="1"/>
    <col min="9" max="9" width="2.625" hidden="1" customWidth="1"/>
    <col min="10" max="10" width="9.125" customWidth="1"/>
    <col min="11" max="11" width="10.625" customWidth="1"/>
    <col min="12" max="12" width="4.5" customWidth="1"/>
    <col min="13" max="13" width="3" hidden="1" customWidth="1"/>
    <col min="14" max="14" width="9.25" customWidth="1"/>
    <col min="15" max="15" width="11.75" customWidth="1"/>
    <col min="16" max="16" width="4.375" customWidth="1"/>
    <col min="17" max="17" width="2.75" hidden="1" customWidth="1"/>
    <col min="18" max="18" width="4.625" customWidth="1"/>
    <col min="19" max="19" width="2.875" hidden="1" customWidth="1"/>
    <col min="20" max="20" width="2.75" hidden="1" customWidth="1"/>
    <col min="21" max="21" width="10.5" customWidth="1"/>
    <col min="22" max="22" width="9.125" customWidth="1"/>
    <col min="23" max="23" width="4.875" customWidth="1"/>
    <col min="24" max="24" width="2.625" customWidth="1"/>
    <col min="25" max="26" width="3.125" customWidth="1"/>
    <col min="27" max="27" width="2.75" customWidth="1"/>
    <col min="28" max="28" width="3.25" customWidth="1"/>
    <col min="29" max="29" width="3" customWidth="1"/>
    <col min="30" max="30" width="3.125" customWidth="1"/>
    <col min="31" max="31" width="3.25" customWidth="1"/>
  </cols>
  <sheetData>
    <row r="1" spans="1:31">
      <c r="A1" s="188">
        <v>110</v>
      </c>
      <c r="B1" s="188" t="s">
        <v>61</v>
      </c>
      <c r="C1" s="188" t="str">
        <f>國中!H1</f>
        <v>國民中學</v>
      </c>
      <c r="D1" s="188"/>
      <c r="E1" s="188" t="str">
        <f>國中!K1</f>
        <v>葷食菜單</v>
      </c>
      <c r="F1" s="188"/>
      <c r="G1" s="188" t="s">
        <v>304</v>
      </c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</row>
    <row r="2" spans="1:31">
      <c r="A2" s="243" t="s">
        <v>20</v>
      </c>
      <c r="B2" s="244" t="s">
        <v>2</v>
      </c>
      <c r="C2" s="245" t="s">
        <v>3</v>
      </c>
      <c r="D2" s="246"/>
      <c r="E2" s="244"/>
      <c r="F2" s="244" t="s">
        <v>4</v>
      </c>
      <c r="G2" s="245" t="s">
        <v>5</v>
      </c>
      <c r="H2" s="246"/>
      <c r="I2" s="215"/>
      <c r="J2" s="244" t="s">
        <v>6</v>
      </c>
      <c r="K2" s="245" t="s">
        <v>7</v>
      </c>
      <c r="L2" s="246"/>
      <c r="M2" s="244"/>
      <c r="N2" s="247" t="s">
        <v>8</v>
      </c>
      <c r="O2" s="248" t="s">
        <v>9</v>
      </c>
      <c r="P2" s="248"/>
      <c r="Q2" s="247"/>
      <c r="R2" s="249" t="s">
        <v>10</v>
      </c>
      <c r="S2" s="249"/>
      <c r="T2" s="250"/>
      <c r="U2" s="247" t="s">
        <v>11</v>
      </c>
      <c r="V2" s="248" t="s">
        <v>12</v>
      </c>
      <c r="W2" s="216"/>
      <c r="X2" s="215"/>
    </row>
    <row r="3" spans="1:31" ht="28.5" customHeight="1">
      <c r="A3" s="253" t="str">
        <f>國中!C12</f>
        <v>K5</v>
      </c>
      <c r="B3" s="254" t="str">
        <f>國中!D12</f>
        <v>白米飯</v>
      </c>
      <c r="C3" s="255" t="str">
        <f>國中!E12</f>
        <v>米</v>
      </c>
      <c r="D3" s="255"/>
      <c r="E3" s="256"/>
      <c r="F3" s="257" t="str">
        <f>國中!F12</f>
        <v>香味肉排</v>
      </c>
      <c r="G3" s="459" t="str">
        <f>國中!G12</f>
        <v>醃漬里肌排</v>
      </c>
      <c r="H3" s="459"/>
      <c r="I3" s="460"/>
      <c r="J3" s="251" t="str">
        <f>國中!H12</f>
        <v>針菇豆腐</v>
      </c>
      <c r="K3" s="493" t="str">
        <f>國中!J16</f>
        <v>豆腐 蕃茄罐頭 洋蔥</v>
      </c>
      <c r="L3" s="462"/>
      <c r="M3" s="463"/>
      <c r="N3" s="252" t="str">
        <f>國中!K12</f>
        <v>泡菜豆芽</v>
      </c>
      <c r="O3" s="459" t="str">
        <f>國中!L12</f>
        <v>絞肉 豆芽菜 韓式泡菜</v>
      </c>
      <c r="P3" s="459"/>
      <c r="Q3" s="460"/>
      <c r="R3" s="249" t="s">
        <v>163</v>
      </c>
      <c r="S3" s="249"/>
      <c r="T3" s="250"/>
      <c r="U3" s="251" t="str">
        <f>國中!N12</f>
        <v>金針湯</v>
      </c>
      <c r="V3" s="453" t="str">
        <f>國中!O12</f>
        <v>金針菜乾 榨菜 豬骨</v>
      </c>
      <c r="W3" s="453"/>
      <c r="X3" s="454"/>
    </row>
    <row r="4" spans="1:31" ht="27.95" customHeight="1">
      <c r="A4" s="253" t="str">
        <f>國中!C13</f>
        <v>L1</v>
      </c>
      <c r="B4" s="254" t="str">
        <f>國中!D13</f>
        <v>白米飯</v>
      </c>
      <c r="C4" s="255" t="str">
        <f>國中!E13</f>
        <v>米</v>
      </c>
      <c r="D4" s="255"/>
      <c r="E4" s="256"/>
      <c r="F4" s="257" t="str">
        <f>國中!F13</f>
        <v>塔香絞肉</v>
      </c>
      <c r="G4" s="459" t="str">
        <f>國中!G13</f>
        <v>豬絞肉 乾海帶 九層塔 大蒜</v>
      </c>
      <c r="H4" s="459"/>
      <c r="I4" s="460"/>
      <c r="J4" s="251" t="str">
        <f>國中!H13</f>
        <v>清炒瓜苗</v>
      </c>
      <c r="K4" s="493" t="str">
        <f>國中!J13</f>
        <v xml:space="preserve">隼人瓜苗 紅蘿蔔 </v>
      </c>
      <c r="L4" s="462"/>
      <c r="M4" s="463"/>
      <c r="N4" s="252" t="str">
        <f>國中!K13</f>
        <v>家常凍腐</v>
      </c>
      <c r="O4" s="459" t="str">
        <f>國中!L13</f>
        <v>凍豆腐 麻竹筍干 乾木耳 大蒜</v>
      </c>
      <c r="P4" s="459"/>
      <c r="Q4" s="460"/>
      <c r="R4" s="249" t="s">
        <v>10</v>
      </c>
      <c r="S4" s="249"/>
      <c r="T4" s="250"/>
      <c r="U4" s="251" t="str">
        <f>國中!N13</f>
        <v>時瓜湯</v>
      </c>
      <c r="V4" s="453" t="str">
        <f>國中!O13</f>
        <v>時瓜 豬骨 紅蘿蔔 薑</v>
      </c>
      <c r="W4" s="453"/>
      <c r="X4" s="454"/>
    </row>
    <row r="5" spans="1:31" ht="27.95" customHeight="1">
      <c r="A5" s="48" t="str">
        <f>國中!C14</f>
        <v>L2</v>
      </c>
      <c r="B5" s="254" t="str">
        <f>國中!D14</f>
        <v>糙米飯</v>
      </c>
      <c r="C5" s="255" t="str">
        <f>國中!E14</f>
        <v>米 糙米</v>
      </c>
      <c r="D5" s="255"/>
      <c r="E5" s="256"/>
      <c r="F5" s="257" t="str">
        <f>國中!F14</f>
        <v>黑椒豬柳</v>
      </c>
      <c r="G5" s="459" t="str">
        <f>國中!G14</f>
        <v>豬後腿肉 洋蔥 黑胡椒</v>
      </c>
      <c r="H5" s="459"/>
      <c r="I5" s="460"/>
      <c r="J5" s="251" t="str">
        <f>國中!H14</f>
        <v>甘藍蛋香</v>
      </c>
      <c r="K5" s="461" t="str">
        <f>國中!I14</f>
        <v>雞蛋 高麗菜 紅蘿蔔 大蒜</v>
      </c>
      <c r="L5" s="462"/>
      <c r="M5" s="463"/>
      <c r="N5" s="252" t="str">
        <f>國中!K14</f>
        <v>蜜汁豆干</v>
      </c>
      <c r="O5" s="459" t="str">
        <f>國中!L14</f>
        <v>豆干 滷包</v>
      </c>
      <c r="P5" s="459"/>
      <c r="Q5" s="460"/>
      <c r="R5" s="258" t="s">
        <v>10</v>
      </c>
      <c r="S5" s="249"/>
      <c r="T5" s="250"/>
      <c r="U5" s="251" t="str">
        <f>國中!N14</f>
        <v>時蔬湯</v>
      </c>
      <c r="V5" s="453" t="str">
        <f>國中!O14</f>
        <v>時蔬 豬骨 薑</v>
      </c>
      <c r="W5" s="453"/>
      <c r="X5" s="454"/>
    </row>
    <row r="6" spans="1:31" ht="27.95" customHeight="1">
      <c r="A6" s="253" t="str">
        <f>國中!C15</f>
        <v>L3</v>
      </c>
      <c r="B6" s="254" t="str">
        <f>國中!D15</f>
        <v>咖哩飯餐</v>
      </c>
      <c r="C6" s="255" t="str">
        <f>國中!E15</f>
        <v>米 糙米</v>
      </c>
      <c r="D6" s="255"/>
      <c r="E6" s="256"/>
      <c r="F6" s="257" t="str">
        <f>國中!F15</f>
        <v>椒鹽魚排</v>
      </c>
      <c r="G6" s="459" t="str">
        <f>國中!G15</f>
        <v>魚排</v>
      </c>
      <c r="H6" s="459"/>
      <c r="I6" s="460"/>
      <c r="J6" s="251" t="str">
        <f>國中!H15</f>
        <v>咖哩配料</v>
      </c>
      <c r="K6" s="493" t="str">
        <f>國中!J15</f>
        <v>馬鈴薯 洋蔥 紅蘿蔔 咖哩粉</v>
      </c>
      <c r="L6" s="462"/>
      <c r="M6" s="463"/>
      <c r="N6" s="252" t="str">
        <f>國中!K15</f>
        <v>清炒時蔬</v>
      </c>
      <c r="O6" s="459" t="str">
        <f>國中!L15</f>
        <v>時蔬 紅蘿蔔 乾木耳 蒜</v>
      </c>
      <c r="P6" s="459"/>
      <c r="Q6" s="460"/>
      <c r="R6" s="249" t="s">
        <v>10</v>
      </c>
      <c r="S6" s="249"/>
      <c r="T6" s="250"/>
      <c r="U6" s="251" t="str">
        <f>國中!N15</f>
        <v>紫菜蛋花湯</v>
      </c>
      <c r="V6" s="453" t="str">
        <f>國中!O15</f>
        <v>乾海帶 雞蛋 薑</v>
      </c>
      <c r="W6" s="453"/>
      <c r="X6" s="454"/>
    </row>
    <row r="7" spans="1:31" ht="27.95" customHeight="1">
      <c r="A7" s="253" t="str">
        <f>國中!C16</f>
        <v>L4</v>
      </c>
      <c r="B7" s="254" t="str">
        <f>國中!D16</f>
        <v>糙米飯</v>
      </c>
      <c r="C7" s="255" t="str">
        <f>國中!E16</f>
        <v>米 糙米</v>
      </c>
      <c r="D7" s="255"/>
      <c r="E7" s="256"/>
      <c r="F7" s="257" t="str">
        <f>國中!F16</f>
        <v>醬滷雞翅</v>
      </c>
      <c r="G7" s="459" t="str">
        <f>國中!G16</f>
        <v>三節翅</v>
      </c>
      <c r="H7" s="459"/>
      <c r="I7" s="460"/>
      <c r="J7" s="251" t="str">
        <f>國中!H16</f>
        <v>茄汁豆腐</v>
      </c>
      <c r="K7" s="493" t="str">
        <f>國中!I12</f>
        <v>豆腐 金針菇 乾香菇 大蒜</v>
      </c>
      <c r="L7" s="462"/>
      <c r="M7" s="463"/>
      <c r="N7" s="252" t="str">
        <f>國中!K16</f>
        <v>肉末豆芽</v>
      </c>
      <c r="O7" s="459" t="str">
        <f>國中!L16</f>
        <v>絞肉 豆芽菜 韭菜 紅蘿蔔 乾木耳</v>
      </c>
      <c r="P7" s="459"/>
      <c r="Q7" s="460"/>
      <c r="R7" s="249" t="s">
        <v>10</v>
      </c>
      <c r="S7" s="249"/>
      <c r="T7" s="250"/>
      <c r="U7" s="251" t="str">
        <f>國中!N16</f>
        <v>愛玉甜湯</v>
      </c>
      <c r="V7" s="453" t="str">
        <f>國中!O16</f>
        <v>愛玉 枸杞 二砂糖</v>
      </c>
      <c r="W7" s="453"/>
      <c r="X7" s="454"/>
    </row>
    <row r="8" spans="1:31" ht="27.95" customHeight="1">
      <c r="A8" s="253" t="str">
        <f>國中!C17</f>
        <v>L5</v>
      </c>
      <c r="B8" s="254" t="str">
        <f>國中!D17</f>
        <v>小米飯</v>
      </c>
      <c r="C8" s="255" t="str">
        <f>國中!E17</f>
        <v>米 小米</v>
      </c>
      <c r="D8" s="255"/>
      <c r="E8" s="256"/>
      <c r="F8" s="257" t="str">
        <f>國中!F17</f>
        <v>花生絞肉</v>
      </c>
      <c r="G8" s="459" t="str">
        <f>國中!G17</f>
        <v>豬絞肉 水煮花生 麵筋 大蒜</v>
      </c>
      <c r="H8" s="459"/>
      <c r="I8" s="460"/>
      <c r="J8" s="251" t="str">
        <f>國中!H17</f>
        <v>紅仁炒蛋</v>
      </c>
      <c r="K8" s="493" t="str">
        <f>國中!J17</f>
        <v>雞蛋 紅蘿蔔 蒜</v>
      </c>
      <c r="L8" s="462"/>
      <c r="M8" s="463"/>
      <c r="N8" s="252" t="str">
        <f>國中!K17</f>
        <v>豆皮海帶</v>
      </c>
      <c r="O8" s="494" t="str">
        <f>國中!L17</f>
        <v>豆皮 乾海帶 香油 大蒜</v>
      </c>
      <c r="P8" s="495"/>
      <c r="Q8" s="495"/>
      <c r="R8" s="249" t="s">
        <v>163</v>
      </c>
      <c r="S8" s="249"/>
      <c r="T8" s="250"/>
      <c r="U8" s="251" t="str">
        <f>國中!N17</f>
        <v>蘿蔔湯</v>
      </c>
      <c r="V8" s="453" t="str">
        <f>國中!O17</f>
        <v>白蘿蔔 紅蘿蔔 薑 豬骨</v>
      </c>
      <c r="W8" s="453"/>
      <c r="X8" s="454"/>
    </row>
    <row r="9" spans="1:31">
      <c r="A9" s="8"/>
      <c r="B9" s="260" t="s">
        <v>64</v>
      </c>
      <c r="C9" s="26" t="str">
        <f>國中HI!C8</f>
        <v>(食材明細以百人份計量，營養分析以個人計量)每周供應特餐一次，當日主食及副菜一得混搭供應，國中4菜1湯，國小3菜1湯，其中肉雞包含23%骨頭之採購量</v>
      </c>
      <c r="D9" s="22"/>
      <c r="E9" s="22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4.75">
      <c r="A10" s="202" t="s">
        <v>20</v>
      </c>
      <c r="B10" s="203" t="s">
        <v>2</v>
      </c>
      <c r="C10" s="204"/>
      <c r="D10" s="188"/>
      <c r="E10" s="188"/>
      <c r="F10" s="205" t="s">
        <v>4</v>
      </c>
      <c r="G10" s="188"/>
      <c r="H10" s="188"/>
      <c r="I10" s="188"/>
      <c r="J10" s="205" t="s">
        <v>6</v>
      </c>
      <c r="K10" s="188"/>
      <c r="L10" s="188"/>
      <c r="M10" s="188"/>
      <c r="N10" s="206" t="s">
        <v>8</v>
      </c>
      <c r="O10" s="188"/>
      <c r="P10" s="188"/>
      <c r="Q10" s="188"/>
      <c r="R10" s="207" t="s">
        <v>10</v>
      </c>
      <c r="S10" s="188"/>
      <c r="T10" s="188"/>
      <c r="U10" s="206" t="s">
        <v>11</v>
      </c>
      <c r="V10" s="188"/>
      <c r="W10" s="188"/>
      <c r="X10" s="77"/>
      <c r="Y10" s="238" t="s">
        <v>13</v>
      </c>
      <c r="Z10" s="239" t="s">
        <v>75</v>
      </c>
      <c r="AA10" s="240" t="s">
        <v>15</v>
      </c>
      <c r="AB10" s="241" t="s">
        <v>18</v>
      </c>
      <c r="AC10" s="240" t="s">
        <v>19</v>
      </c>
      <c r="AD10" s="214" t="s">
        <v>73</v>
      </c>
      <c r="AE10" s="242" t="s">
        <v>74</v>
      </c>
    </row>
    <row r="11" spans="1:31">
      <c r="A11" s="423">
        <f>國中!A12</f>
        <v>40655</v>
      </c>
      <c r="B11" s="81" t="str">
        <f>B3</f>
        <v>白米飯</v>
      </c>
      <c r="C11" s="22" t="str">
        <f>C3</f>
        <v>米</v>
      </c>
      <c r="D11" s="82">
        <v>10</v>
      </c>
      <c r="E11" s="31" t="s">
        <v>66</v>
      </c>
      <c r="F11" s="412" t="str">
        <f>F3</f>
        <v>香味肉排</v>
      </c>
      <c r="G11" s="8" t="str">
        <f>G3</f>
        <v>醃漬里肌排</v>
      </c>
      <c r="H11" s="413">
        <v>6</v>
      </c>
      <c r="I11" s="31" t="s">
        <v>66</v>
      </c>
      <c r="J11" s="195" t="str">
        <f>J3</f>
        <v>針菇豆腐</v>
      </c>
      <c r="K11" s="30" t="s">
        <v>326</v>
      </c>
      <c r="L11" s="415">
        <v>1</v>
      </c>
      <c r="M11" s="31" t="s">
        <v>66</v>
      </c>
      <c r="N11" s="195" t="str">
        <f>N3</f>
        <v>泡菜豆芽</v>
      </c>
      <c r="O11" s="8" t="s">
        <v>305</v>
      </c>
      <c r="P11" s="35">
        <v>1</v>
      </c>
      <c r="Q11" s="31" t="s">
        <v>66</v>
      </c>
      <c r="R11" s="418" t="str">
        <f>R3</f>
        <v>有機</v>
      </c>
      <c r="S11" s="8">
        <v>7</v>
      </c>
      <c r="T11" s="31" t="s">
        <v>66</v>
      </c>
      <c r="U11" s="195" t="str">
        <f>U3</f>
        <v>金針湯</v>
      </c>
      <c r="V11" s="8" t="s">
        <v>319</v>
      </c>
      <c r="W11" s="29">
        <v>0.1</v>
      </c>
      <c r="X11" s="224" t="s">
        <v>66</v>
      </c>
      <c r="Y11" s="230">
        <v>5</v>
      </c>
      <c r="Z11" s="230">
        <v>2.5</v>
      </c>
      <c r="AA11" s="53">
        <v>2.1</v>
      </c>
      <c r="AB11" s="406">
        <v>3.2</v>
      </c>
      <c r="AC11" s="408">
        <f>Y11*70+Z11*45+AA11*25+AB11*75</f>
        <v>755</v>
      </c>
      <c r="AD11" s="282">
        <v>331</v>
      </c>
      <c r="AE11" s="282">
        <v>146</v>
      </c>
    </row>
    <row r="12" spans="1:31">
      <c r="A12" s="273">
        <f>WEEKDAY(A11,1)</f>
        <v>6</v>
      </c>
      <c r="B12" s="8"/>
      <c r="C12" s="424"/>
      <c r="D12" s="8"/>
      <c r="E12" s="8"/>
      <c r="F12" s="83"/>
      <c r="H12" s="92"/>
      <c r="J12" s="196"/>
      <c r="K12" s="30" t="s">
        <v>182</v>
      </c>
      <c r="L12" s="186">
        <v>4</v>
      </c>
      <c r="M12" s="31" t="s">
        <v>66</v>
      </c>
      <c r="N12" s="196"/>
      <c r="O12" s="30" t="s">
        <v>316</v>
      </c>
      <c r="P12" s="32">
        <v>4</v>
      </c>
      <c r="Q12" s="31" t="s">
        <v>66</v>
      </c>
      <c r="R12" s="419" t="s">
        <v>69</v>
      </c>
      <c r="S12" s="28">
        <v>0.05</v>
      </c>
      <c r="T12" s="31" t="s">
        <v>66</v>
      </c>
      <c r="U12" s="196"/>
      <c r="V12" s="8" t="s">
        <v>71</v>
      </c>
      <c r="W12" s="29">
        <v>0.6</v>
      </c>
      <c r="X12" s="211" t="s">
        <v>66</v>
      </c>
      <c r="Y12" s="8"/>
      <c r="Z12" s="8"/>
      <c r="AA12" s="8"/>
      <c r="AB12" s="8"/>
      <c r="AC12" s="409"/>
      <c r="AD12" s="8"/>
      <c r="AE12" s="8"/>
    </row>
    <row r="13" spans="1:31">
      <c r="A13" s="187" t="str">
        <f>A3</f>
        <v>K5</v>
      </c>
      <c r="B13" s="8"/>
      <c r="C13" s="8"/>
      <c r="D13" s="8"/>
      <c r="E13" s="8"/>
      <c r="F13" s="83"/>
      <c r="H13" s="92"/>
      <c r="J13" s="196"/>
      <c r="K13" s="30" t="s">
        <v>327</v>
      </c>
      <c r="L13" s="222">
        <v>0.01</v>
      </c>
      <c r="M13" s="31" t="s">
        <v>66</v>
      </c>
      <c r="N13" s="196"/>
      <c r="O13" t="s">
        <v>317</v>
      </c>
      <c r="P13">
        <v>1</v>
      </c>
      <c r="Q13" s="31" t="s">
        <v>66</v>
      </c>
      <c r="R13" s="420"/>
      <c r="S13" s="8"/>
      <c r="T13" s="8"/>
      <c r="U13" s="196"/>
      <c r="V13" s="8" t="s">
        <v>72</v>
      </c>
      <c r="W13" s="8">
        <v>1</v>
      </c>
      <c r="X13" s="211" t="s">
        <v>66</v>
      </c>
      <c r="Y13" s="8"/>
      <c r="Z13" s="8"/>
      <c r="AA13" s="8"/>
      <c r="AB13" s="8"/>
      <c r="AC13" s="409"/>
      <c r="AD13" s="8"/>
      <c r="AE13" s="8"/>
    </row>
    <row r="14" spans="1:31">
      <c r="A14" s="92"/>
      <c r="B14" s="8"/>
      <c r="C14" s="8"/>
      <c r="D14" s="8"/>
      <c r="E14" s="8"/>
      <c r="F14" s="83"/>
      <c r="H14" s="92"/>
      <c r="J14" s="196"/>
      <c r="K14" s="13" t="s">
        <v>69</v>
      </c>
      <c r="L14" s="222">
        <v>0.05</v>
      </c>
      <c r="M14" s="31" t="s">
        <v>66</v>
      </c>
      <c r="N14" s="196"/>
      <c r="O14" s="13" t="s">
        <v>69</v>
      </c>
      <c r="P14" s="220">
        <v>0.05</v>
      </c>
      <c r="Q14" s="31" t="s">
        <v>66</v>
      </c>
      <c r="R14" s="420"/>
      <c r="S14" s="8"/>
      <c r="T14" s="8"/>
      <c r="U14" s="196"/>
      <c r="V14" s="13" t="s">
        <v>178</v>
      </c>
      <c r="W14" s="220">
        <v>0.02</v>
      </c>
      <c r="X14" s="211" t="s">
        <v>66</v>
      </c>
      <c r="Y14" s="8"/>
      <c r="Z14" s="8"/>
      <c r="AA14" s="8"/>
      <c r="AB14" s="8"/>
      <c r="AC14" s="409"/>
      <c r="AD14" s="8"/>
      <c r="AE14" s="8"/>
    </row>
    <row r="15" spans="1:31">
      <c r="A15" s="190"/>
      <c r="B15" s="188"/>
      <c r="C15" s="188"/>
      <c r="D15" s="188"/>
      <c r="E15" s="188"/>
      <c r="F15" s="199"/>
      <c r="G15" s="188"/>
      <c r="H15" s="190"/>
      <c r="I15" s="213"/>
      <c r="J15" s="197"/>
      <c r="K15" s="191"/>
      <c r="L15" s="416"/>
      <c r="M15" s="198"/>
      <c r="N15" s="197"/>
      <c r="O15" s="188" t="s">
        <v>318</v>
      </c>
      <c r="Q15" s="31" t="s">
        <v>66</v>
      </c>
      <c r="R15" s="421"/>
      <c r="S15" s="188"/>
      <c r="T15" s="188"/>
      <c r="U15" s="197"/>
      <c r="V15" s="188"/>
      <c r="W15" s="188"/>
      <c r="X15" s="213"/>
      <c r="Y15" s="188"/>
      <c r="Z15" s="188"/>
      <c r="AA15" s="188"/>
      <c r="AB15" s="188"/>
      <c r="AC15" s="410"/>
      <c r="AD15" s="188"/>
      <c r="AE15" s="188"/>
    </row>
    <row r="16" spans="1:31">
      <c r="A16" s="140">
        <f>國中!A13</f>
        <v>40658</v>
      </c>
      <c r="B16" s="8" t="str">
        <f>B4</f>
        <v>白米飯</v>
      </c>
      <c r="C16" s="8" t="str">
        <f>C3</f>
        <v>米</v>
      </c>
      <c r="D16" s="8">
        <v>10</v>
      </c>
      <c r="E16" s="217" t="s">
        <v>66</v>
      </c>
      <c r="F16" s="83" t="str">
        <f>F4</f>
        <v>塔香絞肉</v>
      </c>
      <c r="G16" s="193" t="s">
        <v>305</v>
      </c>
      <c r="H16" s="141">
        <v>6</v>
      </c>
      <c r="I16" s="31" t="s">
        <v>66</v>
      </c>
      <c r="J16" s="196" t="str">
        <f>J4</f>
        <v>清炒瓜苗</v>
      </c>
      <c r="K16" s="8" t="str">
        <f>LEFT(K4,4)</f>
        <v>隼人瓜苗</v>
      </c>
      <c r="L16" s="33">
        <v>4</v>
      </c>
      <c r="M16" s="31" t="s">
        <v>66</v>
      </c>
      <c r="N16" s="196" t="str">
        <f>N4</f>
        <v>家常凍腐</v>
      </c>
      <c r="O16" t="str">
        <f>LEFT(O4,3)</f>
        <v>凍豆腐</v>
      </c>
      <c r="P16" s="262">
        <v>3</v>
      </c>
      <c r="Q16" s="217" t="s">
        <v>66</v>
      </c>
      <c r="R16" s="422" t="s">
        <v>10</v>
      </c>
      <c r="S16" s="8">
        <v>7</v>
      </c>
      <c r="T16" s="31" t="s">
        <v>66</v>
      </c>
      <c r="U16" s="196" t="str">
        <f>U4</f>
        <v>時瓜湯</v>
      </c>
      <c r="V16" s="8" t="s">
        <v>96</v>
      </c>
      <c r="W16" s="32">
        <v>4</v>
      </c>
      <c r="X16" s="211" t="s">
        <v>66</v>
      </c>
      <c r="Y16" s="236">
        <v>5</v>
      </c>
      <c r="Z16" s="235">
        <v>2</v>
      </c>
      <c r="AA16" s="236">
        <v>3</v>
      </c>
      <c r="AB16" s="236">
        <v>2.8</v>
      </c>
      <c r="AC16" s="408">
        <f>Y16*70+Z16*45+AA16*25+AB16*75</f>
        <v>725</v>
      </c>
      <c r="AD16" s="236">
        <v>332</v>
      </c>
      <c r="AE16" s="237">
        <v>235</v>
      </c>
    </row>
    <row r="17" spans="1:31">
      <c r="A17" s="273">
        <f>WEEKDAY(A16,1)</f>
        <v>2</v>
      </c>
      <c r="B17" s="8"/>
      <c r="C17" s="8"/>
      <c r="D17" s="8"/>
      <c r="E17" s="31" t="s">
        <v>66</v>
      </c>
      <c r="F17" s="83"/>
      <c r="G17" s="8" t="s">
        <v>306</v>
      </c>
      <c r="H17" s="186">
        <v>1</v>
      </c>
      <c r="I17" s="31" t="s">
        <v>66</v>
      </c>
      <c r="J17" s="196"/>
      <c r="K17" s="30" t="s">
        <v>154</v>
      </c>
      <c r="L17" s="92">
        <v>1</v>
      </c>
      <c r="M17" s="31" t="s">
        <v>66</v>
      </c>
      <c r="N17" s="196"/>
      <c r="O17" t="s">
        <v>321</v>
      </c>
      <c r="P17" s="30">
        <v>3</v>
      </c>
      <c r="Q17" s="31" t="s">
        <v>66</v>
      </c>
      <c r="R17" s="419" t="s">
        <v>69</v>
      </c>
      <c r="S17" s="28">
        <v>0.05</v>
      </c>
      <c r="T17" s="31" t="s">
        <v>66</v>
      </c>
      <c r="U17" s="196"/>
      <c r="V17" s="30" t="s">
        <v>70</v>
      </c>
      <c r="W17" s="8">
        <v>1</v>
      </c>
      <c r="X17" s="211" t="s">
        <v>66</v>
      </c>
      <c r="Y17" s="8"/>
      <c r="Z17" s="8"/>
      <c r="AA17" s="8"/>
      <c r="AB17" s="8"/>
      <c r="AC17" s="409"/>
      <c r="AD17" s="8"/>
      <c r="AE17" s="8"/>
    </row>
    <row r="18" spans="1:31">
      <c r="A18" s="142" t="str">
        <f>A4</f>
        <v>L1</v>
      </c>
      <c r="B18" s="8"/>
      <c r="C18" s="8"/>
      <c r="D18" s="8"/>
      <c r="E18" s="8"/>
      <c r="F18" s="83"/>
      <c r="G18" s="13" t="s">
        <v>69</v>
      </c>
      <c r="H18" s="414">
        <v>0.05</v>
      </c>
      <c r="I18" s="31" t="s">
        <v>66</v>
      </c>
      <c r="J18" s="196"/>
      <c r="K18" s="13" t="s">
        <v>69</v>
      </c>
      <c r="L18" s="414">
        <v>0.05</v>
      </c>
      <c r="M18" s="31" t="s">
        <v>66</v>
      </c>
      <c r="N18" s="196"/>
      <c r="O18" s="30" t="s">
        <v>82</v>
      </c>
      <c r="P18" s="220">
        <v>0.01</v>
      </c>
      <c r="Q18" s="31" t="s">
        <v>66</v>
      </c>
      <c r="R18" s="420"/>
      <c r="S18" s="8"/>
      <c r="T18" s="8"/>
      <c r="U18" s="196"/>
      <c r="V18" s="30" t="s">
        <v>72</v>
      </c>
      <c r="W18" s="8">
        <v>1</v>
      </c>
      <c r="X18" s="211" t="s">
        <v>66</v>
      </c>
      <c r="Y18" s="8"/>
      <c r="Z18" s="8"/>
      <c r="AA18" s="8"/>
      <c r="AB18" s="8"/>
      <c r="AC18" s="409"/>
      <c r="AD18" s="8"/>
      <c r="AE18" s="8"/>
    </row>
    <row r="19" spans="1:31">
      <c r="A19" s="142"/>
      <c r="B19" s="8"/>
      <c r="C19" s="8"/>
      <c r="D19" s="8"/>
      <c r="E19" s="8"/>
      <c r="F19" s="83"/>
      <c r="G19" s="30" t="s">
        <v>307</v>
      </c>
      <c r="H19" s="92"/>
      <c r="I19" s="8"/>
      <c r="J19" s="196"/>
      <c r="L19" s="92"/>
      <c r="M19" s="31" t="s">
        <v>66</v>
      </c>
      <c r="N19" s="196"/>
      <c r="O19" s="13" t="s">
        <v>69</v>
      </c>
      <c r="P19" s="28">
        <v>0.05</v>
      </c>
      <c r="Q19" s="31" t="s">
        <v>66</v>
      </c>
      <c r="R19" s="420"/>
      <c r="S19" s="8"/>
      <c r="T19" s="8"/>
      <c r="U19" s="196"/>
      <c r="V19" s="13" t="s">
        <v>178</v>
      </c>
      <c r="W19" s="220">
        <v>0.02</v>
      </c>
      <c r="X19" s="211" t="s">
        <v>66</v>
      </c>
      <c r="Y19" s="8"/>
      <c r="Z19" s="8"/>
      <c r="AA19" s="8"/>
      <c r="AB19" s="8"/>
      <c r="AC19" s="409"/>
      <c r="AD19" s="8"/>
      <c r="AE19" s="8"/>
    </row>
    <row r="20" spans="1:31">
      <c r="A20" s="189"/>
      <c r="B20" s="188"/>
      <c r="C20" s="188"/>
      <c r="D20" s="188"/>
      <c r="E20" s="188"/>
      <c r="F20" s="199"/>
      <c r="G20" s="188"/>
      <c r="H20" s="190"/>
      <c r="I20" s="188"/>
      <c r="J20" s="197"/>
      <c r="K20" s="188"/>
      <c r="L20" s="190"/>
      <c r="M20" s="188"/>
      <c r="N20" s="197"/>
      <c r="O20" s="188"/>
      <c r="P20" s="188"/>
      <c r="Q20" s="188"/>
      <c r="R20" s="421"/>
      <c r="S20" s="188"/>
      <c r="T20" s="188"/>
      <c r="U20" s="197"/>
      <c r="V20" s="188"/>
      <c r="W20" s="188"/>
      <c r="X20" s="213"/>
      <c r="Y20" s="188"/>
      <c r="Z20" s="188"/>
      <c r="AA20" s="188"/>
      <c r="AB20" s="188"/>
      <c r="AC20" s="410"/>
      <c r="AD20" s="188"/>
      <c r="AE20" s="188"/>
    </row>
    <row r="21" spans="1:31">
      <c r="A21" s="423">
        <f>國中!A14</f>
        <v>40659</v>
      </c>
      <c r="B21" s="8" t="str">
        <f>B5</f>
        <v>糙米飯</v>
      </c>
      <c r="C21" s="8" t="str">
        <f>C3</f>
        <v>米</v>
      </c>
      <c r="D21" s="8">
        <v>7</v>
      </c>
      <c r="E21" s="31" t="s">
        <v>66</v>
      </c>
      <c r="F21" s="83" t="str">
        <f>F5</f>
        <v>黑椒豬柳</v>
      </c>
      <c r="G21" s="193" t="s">
        <v>308</v>
      </c>
      <c r="H21" s="141">
        <v>6</v>
      </c>
      <c r="I21" s="31" t="s">
        <v>66</v>
      </c>
      <c r="J21" s="196" t="str">
        <f>J5</f>
        <v>甘藍蛋香</v>
      </c>
      <c r="K21" s="8" t="s">
        <v>323</v>
      </c>
      <c r="L21" s="417">
        <v>1.2</v>
      </c>
      <c r="M21" s="31" t="s">
        <v>66</v>
      </c>
      <c r="N21" s="196" t="str">
        <f>N5</f>
        <v>蜜汁豆干</v>
      </c>
      <c r="O21" s="8" t="s">
        <v>322</v>
      </c>
      <c r="P21" s="29">
        <v>5</v>
      </c>
      <c r="Q21" s="31" t="s">
        <v>66</v>
      </c>
      <c r="R21" s="422" t="s">
        <v>10</v>
      </c>
      <c r="S21" s="8">
        <v>7</v>
      </c>
      <c r="T21" s="31" t="s">
        <v>66</v>
      </c>
      <c r="U21" s="196" t="str">
        <f>U5</f>
        <v>時蔬湯</v>
      </c>
      <c r="V21" s="30" t="s">
        <v>120</v>
      </c>
      <c r="W21" s="8">
        <v>3</v>
      </c>
      <c r="X21" s="211" t="s">
        <v>66</v>
      </c>
      <c r="Y21" s="230">
        <v>5.2</v>
      </c>
      <c r="Z21" s="230">
        <v>2.8</v>
      </c>
      <c r="AA21" s="53">
        <v>1.7</v>
      </c>
      <c r="AB21" s="282">
        <v>2.4</v>
      </c>
      <c r="AC21" s="408">
        <f>Y21*70+Z21*45+AA21*25+AB21*75</f>
        <v>712.5</v>
      </c>
      <c r="AD21" s="282">
        <v>363</v>
      </c>
      <c r="AE21" s="282">
        <v>249</v>
      </c>
    </row>
    <row r="22" spans="1:31">
      <c r="A22" s="273">
        <f>WEEKDAY(A21,1)</f>
        <v>3</v>
      </c>
      <c r="B22" s="8"/>
      <c r="C22" s="8" t="str">
        <f>RIGHT(C5,2)</f>
        <v>糙米</v>
      </c>
      <c r="D22" s="8">
        <v>3</v>
      </c>
      <c r="E22" s="31" t="s">
        <v>66</v>
      </c>
      <c r="F22" s="83"/>
      <c r="G22" s="8" t="s">
        <v>88</v>
      </c>
      <c r="H22" s="92">
        <v>2</v>
      </c>
      <c r="I22" s="31" t="s">
        <v>66</v>
      </c>
      <c r="J22" s="196"/>
      <c r="K22" s="30" t="s">
        <v>324</v>
      </c>
      <c r="L22" s="417">
        <v>5</v>
      </c>
      <c r="M22" s="31" t="s">
        <v>66</v>
      </c>
      <c r="N22" s="196"/>
      <c r="O22" s="13" t="s">
        <v>69</v>
      </c>
      <c r="P22" s="220">
        <v>0.05</v>
      </c>
      <c r="Q22" s="31" t="s">
        <v>66</v>
      </c>
      <c r="R22" s="419" t="s">
        <v>69</v>
      </c>
      <c r="S22" s="28">
        <v>0.05</v>
      </c>
      <c r="T22" s="31" t="s">
        <v>66</v>
      </c>
      <c r="U22" s="196"/>
      <c r="V22" s="30" t="s">
        <v>70</v>
      </c>
      <c r="W22" s="8">
        <v>1</v>
      </c>
      <c r="X22" s="211" t="s">
        <v>66</v>
      </c>
      <c r="Y22" s="8"/>
      <c r="Z22" s="8"/>
      <c r="AA22" s="8"/>
      <c r="AB22" s="8"/>
      <c r="AC22" s="409"/>
      <c r="AD22" s="8"/>
      <c r="AE22" s="8"/>
    </row>
    <row r="23" spans="1:31">
      <c r="A23" s="142" t="str">
        <f>A5</f>
        <v>L2</v>
      </c>
      <c r="B23" s="8"/>
      <c r="C23" s="8"/>
      <c r="D23" s="8"/>
      <c r="E23" s="8"/>
      <c r="F23" s="83"/>
      <c r="G23" s="30" t="s">
        <v>70</v>
      </c>
      <c r="H23" s="94">
        <v>2</v>
      </c>
      <c r="I23" s="31" t="s">
        <v>66</v>
      </c>
      <c r="J23" s="196"/>
      <c r="K23" s="8" t="s">
        <v>56</v>
      </c>
      <c r="L23" s="94">
        <v>1</v>
      </c>
      <c r="M23" s="211" t="s">
        <v>66</v>
      </c>
      <c r="N23" s="196"/>
      <c r="O23" s="30"/>
      <c r="P23" s="30"/>
      <c r="Q23" s="31" t="s">
        <v>66</v>
      </c>
      <c r="R23" s="419"/>
      <c r="S23" s="28"/>
      <c r="T23" s="31"/>
      <c r="U23" s="196"/>
      <c r="V23" s="30" t="s">
        <v>72</v>
      </c>
      <c r="W23" s="8">
        <v>1</v>
      </c>
      <c r="X23" s="211" t="s">
        <v>66</v>
      </c>
      <c r="Y23" s="8"/>
      <c r="Z23" s="8"/>
      <c r="AA23" s="8"/>
      <c r="AB23" s="8"/>
      <c r="AC23" s="409"/>
      <c r="AD23" s="8"/>
      <c r="AE23" s="8"/>
    </row>
    <row r="24" spans="1:31">
      <c r="A24" s="142"/>
      <c r="B24" s="8"/>
      <c r="C24" s="8"/>
      <c r="D24" s="8"/>
      <c r="E24" s="8"/>
      <c r="F24" s="83"/>
      <c r="G24" s="30" t="s">
        <v>309</v>
      </c>
      <c r="H24" s="92"/>
      <c r="I24" s="8"/>
      <c r="J24" s="196"/>
      <c r="K24" s="30" t="s">
        <v>325</v>
      </c>
      <c r="L24" s="222">
        <v>0.01</v>
      </c>
      <c r="M24" s="211" t="s">
        <v>66</v>
      </c>
      <c r="N24" s="196"/>
      <c r="Q24" s="31" t="s">
        <v>66</v>
      </c>
      <c r="R24" s="419"/>
      <c r="S24" s="28"/>
      <c r="T24" s="31"/>
      <c r="U24" s="196"/>
      <c r="V24" s="13" t="s">
        <v>178</v>
      </c>
      <c r="W24" s="220">
        <v>0.02</v>
      </c>
      <c r="X24" s="77"/>
      <c r="Y24" s="8"/>
      <c r="Z24" s="8"/>
      <c r="AA24" s="8"/>
      <c r="AB24" s="8"/>
      <c r="AC24" s="409"/>
      <c r="AD24" s="8"/>
      <c r="AE24" s="8"/>
    </row>
    <row r="25" spans="1:31">
      <c r="A25" s="142"/>
      <c r="B25" s="8"/>
      <c r="C25" s="8"/>
      <c r="D25" s="8"/>
      <c r="E25" s="8"/>
      <c r="F25" s="83"/>
      <c r="H25" s="92"/>
      <c r="I25" s="8"/>
      <c r="J25" s="196"/>
      <c r="K25" s="13" t="s">
        <v>69</v>
      </c>
      <c r="L25" s="222">
        <v>0.05</v>
      </c>
      <c r="M25" s="31" t="s">
        <v>66</v>
      </c>
      <c r="N25" s="196"/>
      <c r="Q25" s="31" t="s">
        <v>66</v>
      </c>
      <c r="R25" s="420"/>
      <c r="S25" s="8"/>
      <c r="T25" s="8"/>
      <c r="U25" s="196"/>
      <c r="X25" s="77"/>
      <c r="Y25" s="8"/>
      <c r="Z25" s="8"/>
      <c r="AA25" s="8"/>
      <c r="AB25" s="8"/>
      <c r="AC25" s="409"/>
      <c r="AD25" s="8"/>
      <c r="AE25" s="8"/>
    </row>
    <row r="26" spans="1:31">
      <c r="A26" s="189"/>
      <c r="B26" s="188"/>
      <c r="C26" s="188"/>
      <c r="D26" s="188"/>
      <c r="E26" s="188"/>
      <c r="F26" s="199"/>
      <c r="G26" s="188"/>
      <c r="H26" s="190"/>
      <c r="I26" s="213"/>
      <c r="J26" s="197"/>
      <c r="K26" s="188"/>
      <c r="L26" s="190"/>
      <c r="M26" s="188"/>
      <c r="N26" s="197"/>
      <c r="O26" s="188"/>
      <c r="P26" s="8"/>
      <c r="Q26" s="188"/>
      <c r="R26" s="421"/>
      <c r="S26" s="188"/>
      <c r="T26" s="188"/>
      <c r="U26" s="197"/>
      <c r="V26" s="191"/>
      <c r="W26" s="220"/>
      <c r="X26" s="211"/>
      <c r="Y26" s="8"/>
      <c r="Z26" s="8"/>
      <c r="AA26" s="8"/>
      <c r="AB26" s="8"/>
      <c r="AC26" s="409"/>
      <c r="AD26" s="8"/>
      <c r="AE26" s="8"/>
    </row>
    <row r="27" spans="1:31">
      <c r="A27" s="423">
        <f>國中!A15</f>
        <v>40660</v>
      </c>
      <c r="B27" s="8" t="str">
        <f>B6</f>
        <v>咖哩飯餐</v>
      </c>
      <c r="C27" s="8" t="s">
        <v>25</v>
      </c>
      <c r="D27" s="8">
        <v>8</v>
      </c>
      <c r="E27" s="31" t="s">
        <v>66</v>
      </c>
      <c r="F27" s="83" t="str">
        <f>F6</f>
        <v>椒鹽魚排</v>
      </c>
      <c r="G27" s="8" t="str">
        <f>G6</f>
        <v>魚排</v>
      </c>
      <c r="H27" s="92">
        <v>6</v>
      </c>
      <c r="I27" s="31" t="s">
        <v>66</v>
      </c>
      <c r="J27" s="196" t="str">
        <f>J6</f>
        <v>咖哩配料</v>
      </c>
      <c r="K27" s="8" t="s">
        <v>90</v>
      </c>
      <c r="L27" s="186">
        <v>3</v>
      </c>
      <c r="M27" s="31" t="s">
        <v>66</v>
      </c>
      <c r="N27" s="196" t="str">
        <f>N6</f>
        <v>清炒時蔬</v>
      </c>
      <c r="O27" s="346" t="s">
        <v>111</v>
      </c>
      <c r="P27" s="264">
        <v>6</v>
      </c>
      <c r="Q27" s="31" t="s">
        <v>66</v>
      </c>
      <c r="R27" s="422" t="s">
        <v>10</v>
      </c>
      <c r="S27" s="8">
        <v>7</v>
      </c>
      <c r="T27" s="31" t="s">
        <v>66</v>
      </c>
      <c r="U27" s="196" t="str">
        <f>U6</f>
        <v>紫菜蛋花湯</v>
      </c>
      <c r="V27" s="8" t="s">
        <v>105</v>
      </c>
      <c r="W27" s="404">
        <v>0.6</v>
      </c>
      <c r="X27" s="224" t="s">
        <v>66</v>
      </c>
      <c r="Y27" s="230">
        <v>5.5</v>
      </c>
      <c r="Z27" s="230">
        <v>2.8</v>
      </c>
      <c r="AA27" s="53">
        <v>1.5</v>
      </c>
      <c r="AB27" s="282">
        <v>2.9</v>
      </c>
      <c r="AC27" s="408">
        <f>Y27*70+Z27*45+AA27*25+AB27*75</f>
        <v>766</v>
      </c>
      <c r="AD27" s="282">
        <v>359</v>
      </c>
      <c r="AE27" s="282">
        <v>222</v>
      </c>
    </row>
    <row r="28" spans="1:31">
      <c r="A28" s="273">
        <f>WEEKDAY(A27,1)</f>
        <v>4</v>
      </c>
      <c r="B28" s="8"/>
      <c r="C28" s="8" t="str">
        <f>RIGHT(C6,2)</f>
        <v>糙米</v>
      </c>
      <c r="D28" s="8">
        <v>3</v>
      </c>
      <c r="E28" s="31" t="s">
        <v>66</v>
      </c>
      <c r="F28" s="83"/>
      <c r="H28" s="92">
        <f>106*$C$12</f>
        <v>0</v>
      </c>
      <c r="I28" s="31" t="s">
        <v>66</v>
      </c>
      <c r="J28" s="196"/>
      <c r="K28" s="8" t="s">
        <v>88</v>
      </c>
      <c r="L28" s="92">
        <v>1</v>
      </c>
      <c r="M28" s="31" t="s">
        <v>66</v>
      </c>
      <c r="N28" s="196"/>
      <c r="O28" s="30" t="s">
        <v>112</v>
      </c>
      <c r="P28" s="33">
        <v>1</v>
      </c>
      <c r="Q28" s="31" t="s">
        <v>66</v>
      </c>
      <c r="R28" s="419" t="s">
        <v>69</v>
      </c>
      <c r="S28" s="28">
        <v>0.05</v>
      </c>
      <c r="T28" s="31" t="s">
        <v>66</v>
      </c>
      <c r="U28" s="196"/>
      <c r="V28" s="8" t="s">
        <v>103</v>
      </c>
      <c r="W28" s="29">
        <v>0.1</v>
      </c>
      <c r="X28" s="211" t="s">
        <v>66</v>
      </c>
      <c r="Y28" s="8"/>
      <c r="Z28" s="8"/>
      <c r="AA28" s="8"/>
      <c r="AB28" s="8"/>
      <c r="AC28" s="409"/>
      <c r="AD28" s="8"/>
      <c r="AE28" s="8"/>
    </row>
    <row r="29" spans="1:31">
      <c r="A29" s="142" t="str">
        <f>A6</f>
        <v>L3</v>
      </c>
      <c r="B29" s="8"/>
      <c r="C29" s="8"/>
      <c r="D29" s="8"/>
      <c r="E29" s="31"/>
      <c r="F29" s="83"/>
      <c r="H29" s="92"/>
      <c r="I29" s="31" t="s">
        <v>66</v>
      </c>
      <c r="J29" s="196"/>
      <c r="K29" s="30" t="s">
        <v>70</v>
      </c>
      <c r="L29" s="94">
        <v>1</v>
      </c>
      <c r="M29" s="31" t="s">
        <v>66</v>
      </c>
      <c r="N29" s="196"/>
      <c r="O29" s="13" t="s">
        <v>69</v>
      </c>
      <c r="P29" s="220">
        <v>0.05</v>
      </c>
      <c r="Q29" s="31" t="s">
        <v>66</v>
      </c>
      <c r="R29" s="419"/>
      <c r="S29" s="28"/>
      <c r="T29" s="31"/>
      <c r="U29" s="196"/>
      <c r="V29" s="13" t="s">
        <v>178</v>
      </c>
      <c r="W29" s="220">
        <v>0.02</v>
      </c>
      <c r="X29" s="211" t="s">
        <v>66</v>
      </c>
      <c r="Y29" s="8"/>
      <c r="Z29" s="8"/>
      <c r="AA29" s="8"/>
      <c r="AB29" s="8"/>
      <c r="AC29" s="409"/>
      <c r="AD29" s="8"/>
      <c r="AE29" s="8"/>
    </row>
    <row r="30" spans="1:31">
      <c r="A30" s="142"/>
      <c r="B30" s="8"/>
      <c r="C30" s="8"/>
      <c r="D30" s="8"/>
      <c r="E30" s="31"/>
      <c r="F30" s="83"/>
      <c r="H30" s="92"/>
      <c r="I30" s="31"/>
      <c r="J30" s="196"/>
      <c r="K30" s="8" t="s">
        <v>109</v>
      </c>
      <c r="L30" s="92"/>
      <c r="M30" s="31" t="s">
        <v>66</v>
      </c>
      <c r="N30" s="196"/>
      <c r="Q30" s="31"/>
      <c r="R30" s="419"/>
      <c r="S30" s="28"/>
      <c r="T30" s="31"/>
      <c r="U30" s="196"/>
      <c r="V30" s="8"/>
      <c r="W30" s="8"/>
      <c r="X30" s="77"/>
      <c r="Y30" s="8"/>
      <c r="Z30" s="8"/>
      <c r="AA30" s="8"/>
      <c r="AB30" s="8"/>
      <c r="AC30" s="409"/>
      <c r="AD30" s="8"/>
      <c r="AE30" s="8"/>
    </row>
    <row r="31" spans="1:31">
      <c r="A31" s="189"/>
      <c r="B31" s="188"/>
      <c r="C31" s="188"/>
      <c r="D31" s="188"/>
      <c r="E31" s="188"/>
      <c r="F31" s="199"/>
      <c r="G31" s="188"/>
      <c r="H31" s="190"/>
      <c r="I31" s="213"/>
      <c r="J31" s="188"/>
      <c r="K31" s="188"/>
      <c r="L31" s="190"/>
      <c r="M31" s="188"/>
      <c r="N31" s="197"/>
      <c r="O31" s="188"/>
      <c r="P31" s="188"/>
      <c r="Q31" s="198" t="s">
        <v>66</v>
      </c>
      <c r="R31" s="421"/>
      <c r="S31" s="188"/>
      <c r="T31" s="213"/>
      <c r="U31" s="188"/>
      <c r="V31" s="188"/>
      <c r="W31" s="188"/>
      <c r="X31" s="213"/>
      <c r="Y31" s="188"/>
      <c r="Z31" s="188"/>
      <c r="AA31" s="188"/>
      <c r="AB31" s="188"/>
      <c r="AC31" s="410"/>
      <c r="AD31" s="188"/>
      <c r="AE31" s="188"/>
    </row>
    <row r="32" spans="1:31">
      <c r="A32" s="140">
        <f>國中!A16</f>
        <v>40661</v>
      </c>
      <c r="B32" s="8" t="str">
        <f>B7</f>
        <v>糙米飯</v>
      </c>
      <c r="C32" s="194" t="str">
        <f>C3</f>
        <v>米</v>
      </c>
      <c r="D32" s="8">
        <v>7</v>
      </c>
      <c r="E32" s="31" t="s">
        <v>66</v>
      </c>
      <c r="F32" s="83" t="str">
        <f>F7</f>
        <v>醬滷雞翅</v>
      </c>
      <c r="G32" s="8" t="str">
        <f>G7</f>
        <v>三節翅</v>
      </c>
      <c r="H32" s="141">
        <v>9</v>
      </c>
      <c r="I32" s="211" t="s">
        <v>66</v>
      </c>
      <c r="J32" s="8" t="str">
        <f>J7</f>
        <v>茄汁豆腐</v>
      </c>
      <c r="K32" s="8" t="str">
        <f>LEFT(K3,2)</f>
        <v>豆腐</v>
      </c>
      <c r="L32" s="415">
        <v>5</v>
      </c>
      <c r="M32" s="31" t="s">
        <v>66</v>
      </c>
      <c r="N32" s="196" t="str">
        <f>N7</f>
        <v>肉末豆芽</v>
      </c>
      <c r="O32" s="30" t="s">
        <v>305</v>
      </c>
      <c r="P32" s="32">
        <v>1</v>
      </c>
      <c r="Q32" s="31" t="s">
        <v>66</v>
      </c>
      <c r="R32" s="422" t="s">
        <v>10</v>
      </c>
      <c r="S32" s="8">
        <v>7</v>
      </c>
      <c r="T32" s="211" t="s">
        <v>66</v>
      </c>
      <c r="U32" t="str">
        <f>U7</f>
        <v>愛玉甜湯</v>
      </c>
      <c r="V32" s="8" t="s">
        <v>329</v>
      </c>
      <c r="W32" s="262">
        <v>5</v>
      </c>
      <c r="X32" s="224" t="s">
        <v>66</v>
      </c>
      <c r="Y32" s="53">
        <v>5.2</v>
      </c>
      <c r="Z32" s="230">
        <v>2.8</v>
      </c>
      <c r="AA32" s="53">
        <v>2.5</v>
      </c>
      <c r="AB32" s="282">
        <v>2.5</v>
      </c>
      <c r="AC32" s="408">
        <f>Y32*70+Z32*45+AA32*25+AB32*75</f>
        <v>740</v>
      </c>
      <c r="AD32" s="282">
        <v>348</v>
      </c>
      <c r="AE32" s="282">
        <v>202</v>
      </c>
    </row>
    <row r="33" spans="1:32">
      <c r="A33" s="273">
        <f>WEEKDAY(A32,1)</f>
        <v>5</v>
      </c>
      <c r="B33" s="8"/>
      <c r="C33" s="8" t="str">
        <f>LEFT(B7,2)</f>
        <v>糙米</v>
      </c>
      <c r="D33" s="8">
        <v>3</v>
      </c>
      <c r="E33" s="31" t="s">
        <v>66</v>
      </c>
      <c r="F33" s="83"/>
      <c r="G33" s="13" t="s">
        <v>328</v>
      </c>
      <c r="H33" s="222">
        <v>0.05</v>
      </c>
      <c r="I33" s="211" t="s">
        <v>66</v>
      </c>
      <c r="J33" s="8"/>
      <c r="K33" s="8" t="s">
        <v>313</v>
      </c>
      <c r="L33" s="92">
        <v>1</v>
      </c>
      <c r="M33" s="31" t="s">
        <v>66</v>
      </c>
      <c r="N33" s="196"/>
      <c r="O33" s="30" t="s">
        <v>316</v>
      </c>
      <c r="P33" s="32">
        <v>4</v>
      </c>
      <c r="Q33" s="31" t="s">
        <v>66</v>
      </c>
      <c r="R33" s="419" t="s">
        <v>69</v>
      </c>
      <c r="S33" s="28">
        <v>0.05</v>
      </c>
      <c r="T33" s="31" t="s">
        <v>66</v>
      </c>
      <c r="U33" s="196"/>
      <c r="V33" s="30" t="s">
        <v>116</v>
      </c>
      <c r="W33" s="30">
        <v>1</v>
      </c>
      <c r="X33" s="211" t="s">
        <v>66</v>
      </c>
      <c r="Y33" s="8"/>
      <c r="Z33" s="8"/>
      <c r="AA33" s="8"/>
      <c r="AB33" s="8"/>
      <c r="AC33" s="8"/>
      <c r="AD33" s="8"/>
      <c r="AE33" s="8"/>
    </row>
    <row r="34" spans="1:32">
      <c r="A34" s="142" t="str">
        <f>A7</f>
        <v>L4</v>
      </c>
      <c r="B34" s="8"/>
      <c r="C34" s="8"/>
      <c r="D34" s="8"/>
      <c r="E34" s="8"/>
      <c r="F34" s="83"/>
      <c r="H34" s="92">
        <f>106*$C$12</f>
        <v>0</v>
      </c>
      <c r="I34" s="77"/>
      <c r="J34" s="8"/>
      <c r="K34" t="s">
        <v>314</v>
      </c>
      <c r="L34" s="92">
        <v>2</v>
      </c>
      <c r="M34" s="31" t="s">
        <v>66</v>
      </c>
      <c r="N34" s="196"/>
      <c r="O34" t="s">
        <v>317</v>
      </c>
      <c r="P34">
        <v>1</v>
      </c>
      <c r="Q34" s="31" t="s">
        <v>66</v>
      </c>
      <c r="R34" s="420"/>
      <c r="S34" s="8"/>
      <c r="T34" s="8"/>
      <c r="U34" s="196"/>
      <c r="X34" s="77"/>
      <c r="Y34" s="8"/>
      <c r="Z34" s="8"/>
      <c r="AA34" s="8"/>
      <c r="AB34" s="8"/>
      <c r="AC34" s="8"/>
      <c r="AD34" s="8"/>
      <c r="AE34" s="8"/>
    </row>
    <row r="35" spans="1:32">
      <c r="A35" s="142"/>
      <c r="B35" s="8"/>
      <c r="C35" s="8"/>
      <c r="D35" s="8"/>
      <c r="E35" s="8"/>
      <c r="F35" s="83"/>
      <c r="G35" s="8"/>
      <c r="H35" s="92"/>
      <c r="I35" s="77"/>
      <c r="J35" s="8"/>
      <c r="K35" s="13" t="s">
        <v>69</v>
      </c>
      <c r="L35" s="222">
        <v>0.05</v>
      </c>
      <c r="M35" s="211" t="s">
        <v>66</v>
      </c>
      <c r="N35" s="8"/>
      <c r="O35" t="s">
        <v>330</v>
      </c>
      <c r="P35">
        <v>1</v>
      </c>
      <c r="Q35" s="31" t="s">
        <v>66</v>
      </c>
      <c r="R35" s="420"/>
      <c r="S35" s="8"/>
      <c r="T35" s="8"/>
      <c r="U35" s="196"/>
      <c r="V35" s="8"/>
      <c r="W35" s="8"/>
      <c r="X35" s="77"/>
      <c r="Y35" s="8"/>
      <c r="Z35" s="8"/>
      <c r="AA35" s="8"/>
      <c r="AB35" s="8"/>
      <c r="AC35" s="8"/>
      <c r="AD35" s="8"/>
      <c r="AE35" s="8"/>
    </row>
    <row r="36" spans="1:32">
      <c r="A36" s="189"/>
      <c r="B36" s="188"/>
      <c r="C36" s="188"/>
      <c r="D36" s="188"/>
      <c r="E36" s="188"/>
      <c r="F36" s="199"/>
      <c r="G36" s="188"/>
      <c r="H36" s="190"/>
      <c r="I36" s="213"/>
      <c r="J36" s="188"/>
      <c r="L36" s="190"/>
      <c r="M36" s="214" t="s">
        <v>66</v>
      </c>
      <c r="N36" s="188"/>
      <c r="O36" s="13" t="s">
        <v>331</v>
      </c>
      <c r="P36" s="220">
        <v>0.01</v>
      </c>
      <c r="Q36" s="198" t="s">
        <v>66</v>
      </c>
      <c r="R36" s="421"/>
      <c r="S36" s="188"/>
      <c r="T36" s="213"/>
      <c r="U36" s="188"/>
      <c r="V36" s="188"/>
      <c r="W36" s="188"/>
      <c r="X36" s="213"/>
      <c r="Y36" s="188"/>
      <c r="Z36" s="188"/>
      <c r="AA36" s="188"/>
      <c r="AB36" s="188"/>
      <c r="AC36" s="188"/>
      <c r="AD36" s="188"/>
      <c r="AE36" s="188"/>
      <c r="AF36" s="8"/>
    </row>
    <row r="37" spans="1:32">
      <c r="A37" s="140">
        <f>國中!A17</f>
        <v>40662</v>
      </c>
      <c r="B37" t="str">
        <f>B8</f>
        <v>小米飯</v>
      </c>
      <c r="C37" s="411" t="str">
        <f>C3</f>
        <v>米</v>
      </c>
      <c r="D37" s="82">
        <v>10</v>
      </c>
      <c r="E37" s="31" t="s">
        <v>66</v>
      </c>
      <c r="F37" s="83" t="str">
        <f>F8</f>
        <v>花生絞肉</v>
      </c>
      <c r="G37" s="193" t="s">
        <v>310</v>
      </c>
      <c r="H37" s="141">
        <v>6</v>
      </c>
      <c r="I37" s="211" t="s">
        <v>66</v>
      </c>
      <c r="J37" t="str">
        <f>J8</f>
        <v>紅仁炒蛋</v>
      </c>
      <c r="K37" s="403" t="s">
        <v>332</v>
      </c>
      <c r="L37" s="413">
        <v>1.8</v>
      </c>
      <c r="M37" s="211" t="s">
        <v>66</v>
      </c>
      <c r="N37" t="str">
        <f>N8</f>
        <v>豆皮海帶</v>
      </c>
      <c r="O37" s="262" t="s">
        <v>333</v>
      </c>
      <c r="P37" s="405">
        <v>0.3</v>
      </c>
      <c r="Q37" s="31" t="s">
        <v>66</v>
      </c>
      <c r="R37" s="422" t="str">
        <f>R8</f>
        <v>有機</v>
      </c>
      <c r="S37" s="8">
        <v>7</v>
      </c>
      <c r="T37" s="224" t="s">
        <v>66</v>
      </c>
      <c r="U37" s="8" t="str">
        <f>U8</f>
        <v>蘿蔔湯</v>
      </c>
      <c r="V37" t="s">
        <v>336</v>
      </c>
      <c r="W37" s="32">
        <v>4</v>
      </c>
      <c r="X37" s="211" t="s">
        <v>66</v>
      </c>
      <c r="Y37" s="209">
        <v>5.4</v>
      </c>
      <c r="Z37" s="234">
        <v>2.1</v>
      </c>
      <c r="AA37" s="209">
        <v>1.6</v>
      </c>
      <c r="AB37" s="84">
        <v>2.5</v>
      </c>
      <c r="AC37" s="408">
        <f>Y37*70+Z37*45+AA37*25+AB37*75</f>
        <v>700</v>
      </c>
      <c r="AD37" s="84">
        <v>330</v>
      </c>
      <c r="AE37" s="84">
        <v>176</v>
      </c>
    </row>
    <row r="38" spans="1:32">
      <c r="A38" s="273">
        <f>WEEKDAY(A37,1)</f>
        <v>6</v>
      </c>
      <c r="C38" s="92" t="str">
        <f>LEFT(B37,2)</f>
        <v>小米</v>
      </c>
      <c r="D38" s="29">
        <v>0.4</v>
      </c>
      <c r="E38" s="31" t="s">
        <v>66</v>
      </c>
      <c r="F38" s="83"/>
      <c r="G38" s="8" t="s">
        <v>311</v>
      </c>
      <c r="H38" s="186">
        <v>1</v>
      </c>
      <c r="I38" s="211" t="s">
        <v>66</v>
      </c>
      <c r="K38" s="30" t="s">
        <v>154</v>
      </c>
      <c r="L38" s="186">
        <v>4</v>
      </c>
      <c r="M38" s="211" t="s">
        <v>66</v>
      </c>
      <c r="O38" s="30" t="s">
        <v>306</v>
      </c>
      <c r="P38" s="8">
        <v>1</v>
      </c>
      <c r="Q38" s="31" t="s">
        <v>66</v>
      </c>
      <c r="R38" s="419" t="s">
        <v>69</v>
      </c>
      <c r="S38" s="28">
        <v>0.05</v>
      </c>
      <c r="T38" s="211" t="s">
        <v>66</v>
      </c>
      <c r="V38" t="s">
        <v>330</v>
      </c>
      <c r="W38" s="8">
        <v>1</v>
      </c>
      <c r="X38" s="211" t="s">
        <v>66</v>
      </c>
    </row>
    <row r="39" spans="1:32">
      <c r="A39" s="142" t="str">
        <f>A8</f>
        <v>L5</v>
      </c>
      <c r="C39" s="92"/>
      <c r="E39" s="8"/>
      <c r="F39" s="83"/>
      <c r="G39" s="30" t="s">
        <v>312</v>
      </c>
      <c r="H39" s="94">
        <v>1</v>
      </c>
      <c r="I39" s="211" t="s">
        <v>66</v>
      </c>
      <c r="K39" s="30" t="s">
        <v>106</v>
      </c>
      <c r="L39" s="94">
        <v>1</v>
      </c>
      <c r="M39" s="211" t="s">
        <v>66</v>
      </c>
      <c r="O39" s="13" t="s">
        <v>69</v>
      </c>
      <c r="P39" s="220">
        <v>0.05</v>
      </c>
      <c r="Q39" s="31" t="s">
        <v>66</v>
      </c>
      <c r="R39" s="420"/>
      <c r="T39" s="77"/>
      <c r="V39" t="s">
        <v>337</v>
      </c>
      <c r="W39" s="8">
        <v>1</v>
      </c>
      <c r="X39" s="211" t="s">
        <v>66</v>
      </c>
    </row>
    <row r="40" spans="1:32">
      <c r="A40" s="92"/>
      <c r="C40" s="92"/>
      <c r="E40" s="8"/>
      <c r="F40" s="83"/>
      <c r="G40" s="13" t="s">
        <v>69</v>
      </c>
      <c r="H40" s="222">
        <v>0.05</v>
      </c>
      <c r="I40" s="211" t="s">
        <v>66</v>
      </c>
      <c r="K40" s="13" t="s">
        <v>69</v>
      </c>
      <c r="L40" s="222">
        <v>0.05</v>
      </c>
      <c r="M40" s="211" t="s">
        <v>66</v>
      </c>
      <c r="O40" s="30" t="s">
        <v>335</v>
      </c>
      <c r="P40" s="8"/>
      <c r="Q40" s="31"/>
      <c r="R40" s="420"/>
      <c r="T40" s="77"/>
      <c r="V40" s="13" t="s">
        <v>178</v>
      </c>
      <c r="W40" s="220">
        <v>0.02</v>
      </c>
      <c r="X40" s="211" t="s">
        <v>66</v>
      </c>
    </row>
    <row r="41" spans="1:32">
      <c r="A41" s="92"/>
      <c r="C41" s="92"/>
      <c r="E41" s="8"/>
      <c r="F41" s="83"/>
      <c r="G41" s="30" t="s">
        <v>344</v>
      </c>
      <c r="I41" s="211" t="s">
        <v>66</v>
      </c>
      <c r="K41" s="8"/>
      <c r="L41" s="92"/>
      <c r="M41" s="77"/>
      <c r="O41" s="8"/>
      <c r="P41" s="28"/>
      <c r="Q41" s="31"/>
      <c r="R41" s="420"/>
      <c r="T41" s="77"/>
      <c r="X41" s="77"/>
    </row>
    <row r="42" spans="1:32">
      <c r="G42" s="8"/>
      <c r="H42" s="8"/>
      <c r="O42" s="8"/>
      <c r="P42" s="8"/>
      <c r="Q42" s="8"/>
    </row>
  </sheetData>
  <mergeCells count="24">
    <mergeCell ref="G3:I3"/>
    <mergeCell ref="K3:M3"/>
    <mergeCell ref="O3:Q3"/>
    <mergeCell ref="V3:X3"/>
    <mergeCell ref="G4:I4"/>
    <mergeCell ref="K4:M4"/>
    <mergeCell ref="O4:Q4"/>
    <mergeCell ref="V4:X4"/>
    <mergeCell ref="G7:I7"/>
    <mergeCell ref="K7:M7"/>
    <mergeCell ref="O7:Q7"/>
    <mergeCell ref="V8:X8"/>
    <mergeCell ref="G5:I5"/>
    <mergeCell ref="K5:M5"/>
    <mergeCell ref="O5:Q5"/>
    <mergeCell ref="V5:X5"/>
    <mergeCell ref="G6:I6"/>
    <mergeCell ref="K6:M6"/>
    <mergeCell ref="O6:Q6"/>
    <mergeCell ref="V6:X6"/>
    <mergeCell ref="G8:I8"/>
    <mergeCell ref="K8:M8"/>
    <mergeCell ref="O8:Q8"/>
    <mergeCell ref="V7:X7"/>
  </mergeCells>
  <phoneticPr fontId="1" type="noConversion"/>
  <pageMargins left="0" right="0" top="0" bottom="0" header="0" footer="0"/>
  <pageSetup paperSize="9" scale="11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zoomScaleNormal="100" workbookViewId="0">
      <selection activeCell="H10" sqref="H10"/>
    </sheetView>
  </sheetViews>
  <sheetFormatPr defaultRowHeight="16.5"/>
  <cols>
    <col min="1" max="1" width="5.25" customWidth="1"/>
    <col min="2" max="2" width="3.625" customWidth="1"/>
    <col min="3" max="3" width="3.75" customWidth="1"/>
    <col min="4" max="4" width="9.625" customWidth="1"/>
    <col min="5" max="5" width="12.25" customWidth="1"/>
    <col min="6" max="6" width="9.875" customWidth="1"/>
    <col min="7" max="7" width="12.5" customWidth="1"/>
    <col min="8" max="8" width="9.25" customWidth="1"/>
    <col min="9" max="9" width="4.125" customWidth="1"/>
    <col min="10" max="10" width="11.375" customWidth="1"/>
    <col min="11" max="11" width="3.75" customWidth="1"/>
    <col min="12" max="12" width="11.125" customWidth="1"/>
    <col min="13" max="13" width="12.375" customWidth="1"/>
    <col min="14" max="14" width="7.125" customWidth="1"/>
    <col min="15" max="15" width="5.625" customWidth="1"/>
    <col min="16" max="16" width="4.125" customWidth="1"/>
    <col min="17" max="18" width="4.25" customWidth="1"/>
    <col min="19" max="19" width="7.375" customWidth="1"/>
    <col min="20" max="20" width="4.375" customWidth="1"/>
    <col min="21" max="21" width="4.125" customWidth="1"/>
    <col min="22" max="22" width="3.875" customWidth="1"/>
  </cols>
  <sheetData>
    <row r="1" spans="1:22" ht="19.5">
      <c r="A1" s="3">
        <v>111</v>
      </c>
      <c r="B1" s="2"/>
      <c r="C1" s="2"/>
      <c r="D1" s="2"/>
      <c r="E1" s="9">
        <v>110</v>
      </c>
      <c r="F1" s="9" t="s">
        <v>48</v>
      </c>
      <c r="G1" s="10" t="s">
        <v>62</v>
      </c>
      <c r="H1" s="14" t="s">
        <v>63</v>
      </c>
      <c r="I1" s="9">
        <v>4</v>
      </c>
      <c r="J1" s="10" t="s">
        <v>191</v>
      </c>
      <c r="K1" s="10" t="s">
        <v>192</v>
      </c>
      <c r="M1" s="10" t="s">
        <v>49</v>
      </c>
      <c r="N1" s="5"/>
      <c r="O1" s="5"/>
      <c r="P1" s="6"/>
      <c r="Q1" s="6"/>
      <c r="R1" s="6"/>
      <c r="S1" s="6"/>
      <c r="T1" s="6"/>
    </row>
    <row r="2" spans="1:22" s="1" customFormat="1" ht="17.100000000000001" customHeight="1">
      <c r="A2" s="4" t="s">
        <v>1</v>
      </c>
      <c r="B2" s="19" t="s">
        <v>60</v>
      </c>
      <c r="C2" s="20" t="s">
        <v>20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23"/>
      <c r="K2" s="274" t="s">
        <v>10</v>
      </c>
      <c r="L2" s="271" t="s">
        <v>11</v>
      </c>
      <c r="M2" s="286" t="s">
        <v>12</v>
      </c>
      <c r="N2" s="276" t="s">
        <v>13</v>
      </c>
      <c r="O2" s="277" t="s">
        <v>14</v>
      </c>
      <c r="P2" s="278" t="s">
        <v>15</v>
      </c>
      <c r="Q2" s="278" t="s">
        <v>16</v>
      </c>
      <c r="R2" s="278" t="s">
        <v>17</v>
      </c>
      <c r="S2" s="279" t="s">
        <v>18</v>
      </c>
      <c r="T2" s="278" t="s">
        <v>19</v>
      </c>
      <c r="U2" s="280" t="s">
        <v>73</v>
      </c>
      <c r="V2" s="281" t="s">
        <v>74</v>
      </c>
    </row>
    <row r="3" spans="1:22" ht="25.15" customHeight="1">
      <c r="A3" s="331">
        <f>DATE(A1,I1,1)</f>
        <v>40634</v>
      </c>
      <c r="B3" s="47" t="str">
        <f>IF(A3="","",RIGHT(TEXT(WEEKDAY(A3),"[$-404]aaaa;@"),1))</f>
        <v>五</v>
      </c>
      <c r="C3" s="333" t="s">
        <v>193</v>
      </c>
      <c r="D3" s="334" t="s">
        <v>21</v>
      </c>
      <c r="E3" s="335" t="s">
        <v>25</v>
      </c>
      <c r="F3" s="336" t="s">
        <v>33</v>
      </c>
      <c r="G3" s="337" t="s">
        <v>118</v>
      </c>
      <c r="H3" s="324" t="s">
        <v>194</v>
      </c>
      <c r="I3" s="437" t="s">
        <v>186</v>
      </c>
      <c r="J3" s="438"/>
      <c r="K3" s="274" t="s">
        <v>10</v>
      </c>
      <c r="L3" s="326" t="s">
        <v>185</v>
      </c>
      <c r="M3" s="327" t="s">
        <v>39</v>
      </c>
      <c r="N3" s="282">
        <v>5</v>
      </c>
      <c r="O3" s="282">
        <v>2.5</v>
      </c>
      <c r="P3" s="282">
        <v>1.9</v>
      </c>
      <c r="Q3" s="283"/>
      <c r="R3" s="283"/>
      <c r="S3" s="282">
        <v>2.9</v>
      </c>
      <c r="T3" s="282">
        <v>700</v>
      </c>
      <c r="U3" s="282">
        <v>155</v>
      </c>
      <c r="V3" s="282">
        <v>117</v>
      </c>
    </row>
    <row r="4" spans="1:22" ht="25.15" customHeight="1">
      <c r="A4" s="299">
        <f>IF(A3="","",IF(MONTH(A3)&lt;&gt;MONTH(A3+1),"",A3+5))</f>
        <v>40639</v>
      </c>
      <c r="B4" s="47" t="str">
        <f t="shared" ref="B4:B17" si="0">IF(A4="","",RIGHT(TEXT(WEEKDAY(A4),"[$-404]aaaa;@"),1))</f>
        <v>三</v>
      </c>
      <c r="C4" s="301" t="s">
        <v>195</v>
      </c>
      <c r="D4" s="60" t="s">
        <v>123</v>
      </c>
      <c r="E4" s="61" t="s">
        <v>124</v>
      </c>
      <c r="F4" s="66" t="s">
        <v>32</v>
      </c>
      <c r="G4" s="73" t="s">
        <v>34</v>
      </c>
      <c r="H4" s="66" t="s">
        <v>217</v>
      </c>
      <c r="I4" s="197"/>
      <c r="J4" s="308" t="s">
        <v>218</v>
      </c>
      <c r="K4" s="274" t="s">
        <v>10</v>
      </c>
      <c r="L4" s="297" t="s">
        <v>137</v>
      </c>
      <c r="M4" s="298" t="s">
        <v>138</v>
      </c>
      <c r="N4" s="282">
        <v>5</v>
      </c>
      <c r="O4" s="282">
        <v>3</v>
      </c>
      <c r="P4" s="282">
        <v>1.7</v>
      </c>
      <c r="Q4" s="283"/>
      <c r="R4" s="283"/>
      <c r="S4" s="282">
        <v>2.9</v>
      </c>
      <c r="T4" s="282">
        <v>648</v>
      </c>
      <c r="U4" s="282">
        <v>166</v>
      </c>
      <c r="V4" s="282">
        <v>490</v>
      </c>
    </row>
    <row r="5" spans="1:22" ht="25.15" customHeight="1">
      <c r="A5" s="46">
        <f t="shared" ref="A5:A6" si="1">IF(A4="","",IF(MONTH(A4)&lt;&gt;MONTH(A4+1),"",A4+1))</f>
        <v>40640</v>
      </c>
      <c r="B5" s="47" t="str">
        <f t="shared" si="0"/>
        <v>四</v>
      </c>
      <c r="C5" s="48" t="s">
        <v>198</v>
      </c>
      <c r="D5" s="58" t="s">
        <v>22</v>
      </c>
      <c r="E5" s="49" t="s">
        <v>28</v>
      </c>
      <c r="F5" s="51" t="s">
        <v>245</v>
      </c>
      <c r="G5" s="62" t="s">
        <v>246</v>
      </c>
      <c r="H5" s="66" t="s">
        <v>196</v>
      </c>
      <c r="I5" s="64"/>
      <c r="J5" s="69" t="s">
        <v>197</v>
      </c>
      <c r="K5" s="274" t="s">
        <v>10</v>
      </c>
      <c r="L5" s="51" t="s">
        <v>46</v>
      </c>
      <c r="M5" s="52" t="s">
        <v>47</v>
      </c>
      <c r="N5" s="282">
        <v>5</v>
      </c>
      <c r="O5" s="282">
        <v>2.6</v>
      </c>
      <c r="P5" s="282">
        <v>1.8</v>
      </c>
      <c r="Q5" s="283"/>
      <c r="R5" s="283">
        <v>1</v>
      </c>
      <c r="S5" s="282">
        <v>3</v>
      </c>
      <c r="T5" s="282">
        <v>677</v>
      </c>
      <c r="U5" s="282">
        <v>146</v>
      </c>
      <c r="V5" s="282">
        <v>665</v>
      </c>
    </row>
    <row r="6" spans="1:22" ht="25.15" customHeight="1">
      <c r="A6" s="331">
        <f t="shared" si="1"/>
        <v>40641</v>
      </c>
      <c r="B6" s="47" t="str">
        <f t="shared" si="0"/>
        <v>五</v>
      </c>
      <c r="C6" s="333" t="s">
        <v>199</v>
      </c>
      <c r="D6" s="339" t="s">
        <v>23</v>
      </c>
      <c r="E6" s="335" t="s">
        <v>29</v>
      </c>
      <c r="F6" s="324" t="s">
        <v>212</v>
      </c>
      <c r="G6" s="338" t="s">
        <v>213</v>
      </c>
      <c r="H6" s="324" t="s">
        <v>303</v>
      </c>
      <c r="I6" s="437" t="s">
        <v>220</v>
      </c>
      <c r="J6" s="438"/>
      <c r="K6" s="274" t="s">
        <v>10</v>
      </c>
      <c r="L6" s="324" t="s">
        <v>153</v>
      </c>
      <c r="M6" s="327" t="s">
        <v>152</v>
      </c>
      <c r="N6" s="282">
        <v>5.8</v>
      </c>
      <c r="O6" s="282">
        <v>2.4</v>
      </c>
      <c r="P6" s="282">
        <v>2.2000000000000002</v>
      </c>
      <c r="Q6" s="283"/>
      <c r="R6" s="284"/>
      <c r="S6" s="282">
        <v>2.6</v>
      </c>
      <c r="T6" s="282">
        <v>712</v>
      </c>
      <c r="U6" s="282">
        <v>233</v>
      </c>
      <c r="V6" s="282">
        <v>216</v>
      </c>
    </row>
    <row r="7" spans="1:22" ht="25.15" customHeight="1">
      <c r="A7" s="299">
        <f>IF(A6="","",IF(MONTH(A6)&lt;&gt;MONTH(A6+1),"",A6+3))</f>
        <v>40644</v>
      </c>
      <c r="B7" s="47" t="str">
        <f t="shared" si="0"/>
        <v>一</v>
      </c>
      <c r="C7" s="301" t="s">
        <v>200</v>
      </c>
      <c r="D7" s="304" t="s">
        <v>21</v>
      </c>
      <c r="E7" s="305" t="s">
        <v>25</v>
      </c>
      <c r="F7" s="66" t="s">
        <v>135</v>
      </c>
      <c r="G7" s="306" t="s">
        <v>232</v>
      </c>
      <c r="H7" s="307" t="s">
        <v>298</v>
      </c>
      <c r="I7" s="446" t="s">
        <v>297</v>
      </c>
      <c r="J7" s="447"/>
      <c r="K7" s="274" t="s">
        <v>10</v>
      </c>
      <c r="L7" s="302" t="s">
        <v>227</v>
      </c>
      <c r="M7" s="303" t="s">
        <v>338</v>
      </c>
      <c r="N7" s="282">
        <v>5.5</v>
      </c>
      <c r="O7" s="282">
        <v>2.5</v>
      </c>
      <c r="P7" s="282">
        <v>2.1</v>
      </c>
      <c r="Q7" s="283"/>
      <c r="R7" s="283"/>
      <c r="S7" s="282">
        <v>2.5</v>
      </c>
      <c r="T7" s="282">
        <v>727</v>
      </c>
      <c r="U7" s="282">
        <v>262</v>
      </c>
      <c r="V7" s="282">
        <v>115</v>
      </c>
    </row>
    <row r="8" spans="1:22" ht="25.15" customHeight="1">
      <c r="A8" s="46">
        <f>IF(A7="","",IF(MONTH(A7)&lt;&gt;MONTH(A7+1),"",A7+1))</f>
        <v>40645</v>
      </c>
      <c r="B8" s="47" t="str">
        <f t="shared" si="0"/>
        <v>二</v>
      </c>
      <c r="C8" s="48" t="s">
        <v>201</v>
      </c>
      <c r="D8" s="59" t="s">
        <v>22</v>
      </c>
      <c r="E8" s="49" t="s">
        <v>28</v>
      </c>
      <c r="F8" s="50" t="s">
        <v>127</v>
      </c>
      <c r="G8" s="62" t="s">
        <v>36</v>
      </c>
      <c r="H8" s="51" t="s">
        <v>132</v>
      </c>
      <c r="I8" s="439" t="s">
        <v>224</v>
      </c>
      <c r="J8" s="443"/>
      <c r="K8" s="274" t="s">
        <v>10</v>
      </c>
      <c r="L8" s="119" t="s">
        <v>185</v>
      </c>
      <c r="M8" s="52" t="s">
        <v>39</v>
      </c>
      <c r="N8" s="282">
        <v>6</v>
      </c>
      <c r="O8" s="282">
        <v>2.6</v>
      </c>
      <c r="P8" s="282">
        <v>1.4</v>
      </c>
      <c r="Q8" s="283"/>
      <c r="R8" s="283"/>
      <c r="S8" s="282">
        <v>2.8</v>
      </c>
      <c r="T8" s="282">
        <v>726</v>
      </c>
      <c r="U8" s="282">
        <v>190</v>
      </c>
      <c r="V8" s="282">
        <v>100</v>
      </c>
    </row>
    <row r="9" spans="1:22" ht="25.15" customHeight="1">
      <c r="A9" s="46">
        <f>IF(A8="","",IF(MONTH(A8)&lt;&gt;MONTH(A8+1),"",A8+1))</f>
        <v>40646</v>
      </c>
      <c r="B9" s="47" t="str">
        <f t="shared" si="0"/>
        <v>三</v>
      </c>
      <c r="C9" s="48" t="s">
        <v>202</v>
      </c>
      <c r="D9" s="58" t="s">
        <v>211</v>
      </c>
      <c r="E9" s="49" t="s">
        <v>27</v>
      </c>
      <c r="F9" s="51" t="s">
        <v>50</v>
      </c>
      <c r="G9" s="62" t="s">
        <v>67</v>
      </c>
      <c r="H9" s="51" t="s">
        <v>40</v>
      </c>
      <c r="I9" s="439" t="s">
        <v>55</v>
      </c>
      <c r="J9" s="440"/>
      <c r="K9" s="274" t="s">
        <v>10</v>
      </c>
      <c r="L9" s="50" t="s">
        <v>53</v>
      </c>
      <c r="M9" s="75" t="s">
        <v>54</v>
      </c>
      <c r="N9" s="282">
        <v>5</v>
      </c>
      <c r="O9" s="282">
        <v>2.5</v>
      </c>
      <c r="P9" s="282">
        <v>1.6</v>
      </c>
      <c r="Q9" s="283"/>
      <c r="R9" s="283"/>
      <c r="S9" s="282">
        <v>3.3</v>
      </c>
      <c r="T9" s="282">
        <v>684</v>
      </c>
      <c r="U9" s="282">
        <v>245</v>
      </c>
      <c r="V9" s="282">
        <v>326</v>
      </c>
    </row>
    <row r="10" spans="1:22" ht="25.15" customHeight="1">
      <c r="A10" s="46">
        <f t="shared" ref="A10:A11" si="2">IF(A9="","",IF(MONTH(A9)&lt;&gt;MONTH(A9+1),"",A9+1))</f>
        <v>40647</v>
      </c>
      <c r="B10" s="47" t="str">
        <f t="shared" si="0"/>
        <v>四</v>
      </c>
      <c r="C10" s="48" t="s">
        <v>203</v>
      </c>
      <c r="D10" s="59" t="s">
        <v>22</v>
      </c>
      <c r="E10" s="49" t="s">
        <v>28</v>
      </c>
      <c r="F10" s="51" t="s">
        <v>247</v>
      </c>
      <c r="G10" s="62" t="s">
        <v>44</v>
      </c>
      <c r="H10" s="433" t="s">
        <v>233</v>
      </c>
      <c r="I10" s="70"/>
      <c r="J10" s="312" t="s">
        <v>294</v>
      </c>
      <c r="K10" s="274" t="s">
        <v>10</v>
      </c>
      <c r="L10" s="55" t="s">
        <v>139</v>
      </c>
      <c r="M10" s="54" t="s">
        <v>140</v>
      </c>
      <c r="N10" s="282">
        <v>5.5</v>
      </c>
      <c r="O10" s="282">
        <v>3</v>
      </c>
      <c r="P10" s="282">
        <v>1.7</v>
      </c>
      <c r="Q10" s="283"/>
      <c r="R10" s="283">
        <v>1</v>
      </c>
      <c r="S10" s="282">
        <v>2.1</v>
      </c>
      <c r="T10" s="282">
        <v>678</v>
      </c>
      <c r="U10" s="282">
        <v>152</v>
      </c>
      <c r="V10" s="282">
        <v>186</v>
      </c>
    </row>
    <row r="11" spans="1:22" ht="25.15" customHeight="1">
      <c r="A11" s="331">
        <f t="shared" si="2"/>
        <v>40648</v>
      </c>
      <c r="B11" s="47" t="str">
        <f t="shared" si="0"/>
        <v>五</v>
      </c>
      <c r="C11" s="333" t="s">
        <v>204</v>
      </c>
      <c r="D11" s="342" t="s">
        <v>125</v>
      </c>
      <c r="E11" s="343" t="s">
        <v>126</v>
      </c>
      <c r="F11" s="324" t="s">
        <v>31</v>
      </c>
      <c r="G11" s="338" t="s">
        <v>35</v>
      </c>
      <c r="H11" s="341" t="s">
        <v>300</v>
      </c>
      <c r="I11" s="444" t="s">
        <v>301</v>
      </c>
      <c r="J11" s="445"/>
      <c r="K11" s="274" t="s">
        <v>10</v>
      </c>
      <c r="L11" s="324" t="s">
        <v>43</v>
      </c>
      <c r="M11" s="327" t="s">
        <v>95</v>
      </c>
      <c r="N11" s="282">
        <v>6.5</v>
      </c>
      <c r="O11" s="282">
        <v>2.9</v>
      </c>
      <c r="P11" s="282">
        <v>2</v>
      </c>
      <c r="Q11" s="283"/>
      <c r="R11" s="284"/>
      <c r="S11" s="282">
        <v>2.4</v>
      </c>
      <c r="T11" s="282">
        <v>768</v>
      </c>
      <c r="U11" s="282">
        <v>159</v>
      </c>
      <c r="V11" s="282">
        <v>145</v>
      </c>
    </row>
    <row r="12" spans="1:22" ht="25.15" customHeight="1">
      <c r="A12" s="299">
        <f>IF(A11="","",IF(MONTH(A11)&lt;&gt;MONTH(A11+1),"",A11+7))</f>
        <v>40655</v>
      </c>
      <c r="B12" s="47" t="str">
        <f t="shared" si="0"/>
        <v>五</v>
      </c>
      <c r="C12" s="309" t="s">
        <v>205</v>
      </c>
      <c r="D12" s="304" t="s">
        <v>21</v>
      </c>
      <c r="E12" s="305" t="s">
        <v>25</v>
      </c>
      <c r="F12" s="66" t="s">
        <v>130</v>
      </c>
      <c r="G12" s="310" t="s">
        <v>131</v>
      </c>
      <c r="H12" s="63" t="s">
        <v>219</v>
      </c>
      <c r="I12" s="435" t="s">
        <v>220</v>
      </c>
      <c r="J12" s="436"/>
      <c r="K12" s="274" t="s">
        <v>10</v>
      </c>
      <c r="L12" s="66" t="s">
        <v>38</v>
      </c>
      <c r="M12" s="340" t="s">
        <v>228</v>
      </c>
      <c r="N12" s="282">
        <v>5.2</v>
      </c>
      <c r="O12" s="282">
        <v>2.5</v>
      </c>
      <c r="P12" s="282">
        <v>2.1</v>
      </c>
      <c r="Q12" s="283"/>
      <c r="R12" s="283"/>
      <c r="S12" s="282">
        <v>3.2</v>
      </c>
      <c r="T12" s="282">
        <v>705</v>
      </c>
      <c r="U12" s="282">
        <v>331</v>
      </c>
      <c r="V12" s="282">
        <v>146</v>
      </c>
    </row>
    <row r="13" spans="1:22" ht="25.15" customHeight="1">
      <c r="A13" s="46">
        <f>IF(A12="","",IF(MONTH(A12)&lt;&gt;MONTH(A12+1),"",A12+3))</f>
        <v>40658</v>
      </c>
      <c r="B13" s="47" t="str">
        <f t="shared" si="0"/>
        <v>一</v>
      </c>
      <c r="C13" s="56" t="s">
        <v>206</v>
      </c>
      <c r="D13" s="59" t="s">
        <v>21</v>
      </c>
      <c r="E13" s="49" t="s">
        <v>25</v>
      </c>
      <c r="F13" s="63" t="s">
        <v>214</v>
      </c>
      <c r="G13" s="71" t="s">
        <v>223</v>
      </c>
      <c r="H13" s="433" t="s">
        <v>233</v>
      </c>
      <c r="I13" s="64"/>
      <c r="J13" s="312" t="s">
        <v>320</v>
      </c>
      <c r="K13" s="274" t="s">
        <v>10</v>
      </c>
      <c r="L13" s="66" t="s">
        <v>177</v>
      </c>
      <c r="M13" s="314" t="s">
        <v>95</v>
      </c>
      <c r="N13" s="282">
        <v>5</v>
      </c>
      <c r="O13" s="282">
        <v>2.8</v>
      </c>
      <c r="P13" s="282">
        <v>2</v>
      </c>
      <c r="Q13" s="283"/>
      <c r="R13" s="283"/>
      <c r="S13" s="282">
        <v>3</v>
      </c>
      <c r="T13" s="282">
        <v>751</v>
      </c>
      <c r="U13" s="282">
        <v>332</v>
      </c>
      <c r="V13" s="282">
        <v>235</v>
      </c>
    </row>
    <row r="14" spans="1:22" ht="25.15" customHeight="1">
      <c r="A14" s="46">
        <f>IF(A13="","",IF(MONTH(A13)&lt;&gt;MONTH(A13+1),"",A13+1))</f>
        <v>40659</v>
      </c>
      <c r="B14" s="47" t="str">
        <f t="shared" si="0"/>
        <v>二</v>
      </c>
      <c r="C14" s="56" t="s">
        <v>207</v>
      </c>
      <c r="D14" s="59" t="s">
        <v>22</v>
      </c>
      <c r="E14" s="49" t="s">
        <v>28</v>
      </c>
      <c r="F14" s="51" t="s">
        <v>141</v>
      </c>
      <c r="G14" s="62" t="s">
        <v>142</v>
      </c>
      <c r="H14" s="55" t="s">
        <v>253</v>
      </c>
      <c r="I14" s="441" t="s">
        <v>254</v>
      </c>
      <c r="J14" s="442"/>
      <c r="K14" s="274" t="s">
        <v>10</v>
      </c>
      <c r="L14" s="51" t="s">
        <v>45</v>
      </c>
      <c r="M14" s="52" t="s">
        <v>94</v>
      </c>
      <c r="N14" s="282">
        <v>5.6</v>
      </c>
      <c r="O14" s="282">
        <v>2.8</v>
      </c>
      <c r="P14" s="282">
        <v>1.7</v>
      </c>
      <c r="Q14" s="283"/>
      <c r="R14" s="283"/>
      <c r="S14" s="282">
        <v>2.4</v>
      </c>
      <c r="T14" s="282">
        <v>741</v>
      </c>
      <c r="U14" s="282">
        <v>363</v>
      </c>
      <c r="V14" s="282">
        <v>249</v>
      </c>
    </row>
    <row r="15" spans="1:22" ht="25.15" customHeight="1">
      <c r="A15" s="46">
        <f t="shared" ref="A15:A16" si="3">IF(A14="","",IF(MONTH(A14)&lt;&gt;MONTH(A14+1),"",A14+1))</f>
        <v>40660</v>
      </c>
      <c r="B15" s="47" t="str">
        <f t="shared" si="0"/>
        <v>三</v>
      </c>
      <c r="C15" s="56" t="s">
        <v>208</v>
      </c>
      <c r="D15" s="60" t="s">
        <v>342</v>
      </c>
      <c r="E15" s="295" t="s">
        <v>238</v>
      </c>
      <c r="F15" s="51" t="s">
        <v>215</v>
      </c>
      <c r="G15" s="62" t="s">
        <v>248</v>
      </c>
      <c r="H15" s="55" t="s">
        <v>239</v>
      </c>
      <c r="J15" s="311" t="s">
        <v>240</v>
      </c>
      <c r="K15" s="274" t="s">
        <v>10</v>
      </c>
      <c r="L15" s="57" t="s">
        <v>235</v>
      </c>
      <c r="M15" s="52" t="s">
        <v>236</v>
      </c>
      <c r="N15" s="282">
        <v>5.2</v>
      </c>
      <c r="O15" s="282">
        <v>2.8</v>
      </c>
      <c r="P15" s="282">
        <v>1.5</v>
      </c>
      <c r="Q15" s="283"/>
      <c r="R15" s="283">
        <v>1</v>
      </c>
      <c r="S15" s="282">
        <v>2.9</v>
      </c>
      <c r="T15" s="282">
        <f>N15*70+O15*45+P15*25+S15*75</f>
        <v>745</v>
      </c>
      <c r="U15" s="282">
        <v>359</v>
      </c>
      <c r="V15" s="282">
        <v>222</v>
      </c>
    </row>
    <row r="16" spans="1:22" ht="25.15" customHeight="1">
      <c r="A16" s="46">
        <f t="shared" si="3"/>
        <v>40661</v>
      </c>
      <c r="B16" s="47" t="str">
        <f t="shared" si="0"/>
        <v>四</v>
      </c>
      <c r="C16" s="56" t="s">
        <v>209</v>
      </c>
      <c r="D16" s="59" t="s">
        <v>22</v>
      </c>
      <c r="E16" s="49" t="s">
        <v>26</v>
      </c>
      <c r="F16" s="68" t="s">
        <v>136</v>
      </c>
      <c r="G16" s="62" t="s">
        <v>36</v>
      </c>
      <c r="H16" s="66" t="s">
        <v>143</v>
      </c>
      <c r="J16" s="317" t="s">
        <v>144</v>
      </c>
      <c r="K16" s="274" t="s">
        <v>10</v>
      </c>
      <c r="L16" s="137" t="s">
        <v>237</v>
      </c>
      <c r="M16" s="136" t="s">
        <v>128</v>
      </c>
      <c r="N16" s="282">
        <v>5.9</v>
      </c>
      <c r="O16" s="282">
        <v>2.8</v>
      </c>
      <c r="P16" s="282">
        <v>2.5</v>
      </c>
      <c r="Q16" s="283"/>
      <c r="R16" s="284"/>
      <c r="S16" s="282">
        <v>2.5</v>
      </c>
      <c r="T16" s="282">
        <v>789</v>
      </c>
      <c r="U16" s="282">
        <v>348</v>
      </c>
      <c r="V16" s="282">
        <v>202</v>
      </c>
    </row>
    <row r="17" spans="1:23" ht="25.15" customHeight="1">
      <c r="A17" s="46">
        <f>IF(A16="","",IF(MONTH(A16)&lt;&gt;MONTH(A16+1),"",A16+1))</f>
        <v>40662</v>
      </c>
      <c r="B17" s="47" t="str">
        <f t="shared" si="0"/>
        <v>五</v>
      </c>
      <c r="C17" s="56" t="s">
        <v>210</v>
      </c>
      <c r="D17" s="59" t="s">
        <v>24</v>
      </c>
      <c r="E17" s="49" t="s">
        <v>30</v>
      </c>
      <c r="F17" s="51" t="s">
        <v>216</v>
      </c>
      <c r="G17" s="62" t="s">
        <v>343</v>
      </c>
      <c r="H17" s="51" t="s">
        <v>133</v>
      </c>
      <c r="I17" s="70"/>
      <c r="J17" s="69" t="s">
        <v>134</v>
      </c>
      <c r="K17" s="274" t="s">
        <v>10</v>
      </c>
      <c r="L17" s="313" t="s">
        <v>241</v>
      </c>
      <c r="M17" s="401" t="s">
        <v>242</v>
      </c>
      <c r="N17" s="84">
        <v>5.4</v>
      </c>
      <c r="O17" s="84">
        <v>2</v>
      </c>
      <c r="P17" s="84">
        <v>1.6</v>
      </c>
      <c r="Q17" s="284"/>
      <c r="R17" s="284"/>
      <c r="S17" s="84">
        <v>2.5</v>
      </c>
      <c r="T17" s="84">
        <v>705</v>
      </c>
      <c r="U17" s="84">
        <v>330</v>
      </c>
      <c r="V17" s="84">
        <v>176</v>
      </c>
    </row>
    <row r="18" spans="1:23" s="8" customFormat="1" ht="20.25">
      <c r="A18" s="7"/>
      <c r="B18" s="18" t="s">
        <v>57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23">
      <c r="A19" s="15">
        <f>I1</f>
        <v>4</v>
      </c>
      <c r="B19" s="16" t="str">
        <f>國中!C19</f>
        <v>月菜單編排說明如下:一、為符合第一周的周二吃塊狀主菜，將J2主菜調整為｢茶香雞翅｣</v>
      </c>
      <c r="C19" s="15"/>
      <c r="D19" s="15"/>
      <c r="E19" s="15"/>
      <c r="F19" s="15"/>
      <c r="G19" s="15"/>
      <c r="H19" s="15"/>
      <c r="I19" s="15" t="str">
        <f>國中!K19</f>
        <v>L2主菜調整為｢醬滷雞翅｣₀</v>
      </c>
      <c r="J19" s="17"/>
      <c r="K19" s="15"/>
      <c r="L19" s="15"/>
      <c r="M19" s="15"/>
      <c r="N19" s="15"/>
      <c r="O19" s="15"/>
      <c r="P19" s="15"/>
      <c r="Q19" s="17"/>
      <c r="R19" s="17"/>
      <c r="S19" s="17"/>
      <c r="T19" s="17"/>
      <c r="U19" s="17"/>
      <c r="V19" s="17"/>
      <c r="W19" s="17"/>
    </row>
    <row r="20" spans="1:23">
      <c r="A20" s="15"/>
      <c r="B20" s="16" t="s">
        <v>51</v>
      </c>
      <c r="C20" s="16" t="str">
        <f>國中!D20</f>
        <v>配合食材認證與提升用餐滿意度，副菜一:I4｢絞肉豆芽｣調為｢清炒玉菜｣､J1｢刈薯炒蛋｣調為｢涼拌參拼｣､J2｢玉米三色｣調為｢家常豆腐｣､J4</v>
      </c>
      <c r="D20" s="15"/>
      <c r="E20" s="17"/>
      <c r="F20" s="17"/>
      <c r="G20" s="15"/>
      <c r="H20" s="15"/>
      <c r="I20" s="15"/>
      <c r="J20" s="15"/>
      <c r="K20" s="15"/>
      <c r="L20" s="17"/>
      <c r="M20" s="15"/>
      <c r="N20" s="17" t="str">
        <f>國中!M20</f>
        <v>｢白菜肉末｣調為｢清炒瓜苗｣､J5｢家常豆腐｣調為｢脆拌海帶｣、K5｢豆包豆芽｣調為</v>
      </c>
      <c r="O20" s="15"/>
      <c r="P20" s="15"/>
      <c r="Q20" s="17"/>
      <c r="R20" s="17"/>
      <c r="S20" s="17"/>
      <c r="T20" s="17"/>
      <c r="U20" s="17"/>
      <c r="V20" s="17"/>
      <c r="W20" s="17"/>
    </row>
    <row r="21" spans="1:23">
      <c r="A21" s="15"/>
      <c r="B21" s="15"/>
      <c r="C21" s="17" t="str">
        <f>國中!D21</f>
        <v>L1｢番茄炒蛋｣調為｢清炒瓜苗｣､</v>
      </c>
      <c r="D21" s="16"/>
      <c r="E21" s="1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7"/>
      <c r="R21" s="17"/>
      <c r="S21" s="17"/>
      <c r="T21" s="17"/>
      <c r="U21" s="17"/>
      <c r="V21" s="17"/>
      <c r="W21" s="17"/>
    </row>
    <row r="22" spans="1:23">
      <c r="A22" s="15"/>
      <c r="B22" s="15"/>
      <c r="C22" s="285" t="str">
        <f>國中!D22</f>
        <v>湯品:I4｢黑糖湯圓｣調為｢仙草甜湯｣､K5｢蘿蔔湯｣調為｢金針湯｣､J3｢蘿蔔湯｣調為｢玉米農湯｣､L4｢粉圓湯｣調為｢愛玉甜湯｣。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7"/>
      <c r="R22" s="17"/>
      <c r="S22" s="17"/>
      <c r="T22" s="17"/>
      <c r="U22" s="17"/>
      <c r="V22" s="17"/>
      <c r="W22" s="17"/>
    </row>
    <row r="23" spans="1:23">
      <c r="A23" s="12"/>
      <c r="B23" s="11" t="s">
        <v>58</v>
      </c>
      <c r="C23" s="11" t="str">
        <f>國中!D23</f>
        <v>每週五吃有機蔬菜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  <c r="R23" s="13"/>
      <c r="S23" s="13"/>
      <c r="T23" s="13"/>
      <c r="U23" s="13"/>
      <c r="V23" s="13"/>
      <c r="W23" s="13"/>
    </row>
    <row r="24" spans="1:2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2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2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2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2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</sheetData>
  <mergeCells count="8">
    <mergeCell ref="I11:J11"/>
    <mergeCell ref="I12:J12"/>
    <mergeCell ref="I14:J14"/>
    <mergeCell ref="I8:J8"/>
    <mergeCell ref="I3:J3"/>
    <mergeCell ref="I6:J6"/>
    <mergeCell ref="I7:J7"/>
    <mergeCell ref="I9:J9"/>
  </mergeCells>
  <phoneticPr fontId="1" type="noConversion"/>
  <pageMargins left="0" right="0" top="0" bottom="0" header="0" footer="0"/>
  <pageSetup paperSize="9"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view="pageBreakPreview" zoomScale="90" zoomScaleNormal="100" zoomScaleSheetLayoutView="90" workbookViewId="0">
      <selection activeCell="U15" sqref="U15:W35"/>
    </sheetView>
  </sheetViews>
  <sheetFormatPr defaultRowHeight="16.5"/>
  <cols>
    <col min="1" max="1" width="4.75" customWidth="1"/>
    <col min="3" max="3" width="8.625" customWidth="1"/>
    <col min="4" max="4" width="2.75" customWidth="1"/>
    <col min="5" max="5" width="2.625" customWidth="1"/>
    <col min="7" max="7" width="10.125" customWidth="1"/>
    <col min="8" max="8" width="4.875" customWidth="1"/>
    <col min="9" max="9" width="2.625" customWidth="1"/>
    <col min="11" max="11" width="9.625" customWidth="1"/>
    <col min="12" max="12" width="4.75" customWidth="1"/>
    <col min="13" max="13" width="3" customWidth="1"/>
    <col min="14" max="14" width="0" hidden="1" customWidth="1"/>
    <col min="15" max="15" width="12.875" hidden="1" customWidth="1"/>
    <col min="16" max="16" width="4" hidden="1" customWidth="1"/>
    <col min="17" max="17" width="2.75" hidden="1" customWidth="1"/>
    <col min="18" max="18" width="4.625" customWidth="1"/>
    <col min="19" max="19" width="2.875" customWidth="1"/>
    <col min="20" max="20" width="2.75" customWidth="1"/>
    <col min="22" max="22" width="9.5" customWidth="1"/>
    <col min="23" max="23" width="4" customWidth="1"/>
    <col min="24" max="24" width="2.625" customWidth="1"/>
    <col min="25" max="26" width="3.125" customWidth="1"/>
    <col min="27" max="27" width="2.75" customWidth="1"/>
    <col min="28" max="28" width="3.25" customWidth="1"/>
    <col min="29" max="29" width="2.875" customWidth="1"/>
    <col min="30" max="30" width="2.75" customWidth="1"/>
    <col min="31" max="31" width="2.625" customWidth="1"/>
  </cols>
  <sheetData>
    <row r="1" spans="1:31">
      <c r="A1" s="135">
        <v>110</v>
      </c>
      <c r="B1" s="100" t="s">
        <v>61</v>
      </c>
      <c r="C1" s="100" t="str">
        <f>國小!H1</f>
        <v>國民小學</v>
      </c>
      <c r="D1" s="100"/>
      <c r="E1" s="100" t="str">
        <f>國小!K1</f>
        <v>葷食菜單</v>
      </c>
      <c r="F1" s="100"/>
      <c r="G1" s="100" t="str">
        <f>國中HI!G1</f>
        <v>HI循環</v>
      </c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1:31">
      <c r="A2" s="127" t="s">
        <v>20</v>
      </c>
      <c r="B2" s="128" t="s">
        <v>2</v>
      </c>
      <c r="C2" s="129" t="s">
        <v>3</v>
      </c>
      <c r="D2" s="108"/>
      <c r="E2" s="129"/>
      <c r="F2" s="129" t="s">
        <v>4</v>
      </c>
      <c r="G2" s="130" t="s">
        <v>5</v>
      </c>
      <c r="H2" s="131"/>
      <c r="I2" s="100"/>
      <c r="J2" s="128" t="s">
        <v>6</v>
      </c>
      <c r="K2" s="132" t="s">
        <v>7</v>
      </c>
      <c r="L2" s="131"/>
      <c r="M2" s="129"/>
      <c r="N2" s="133" t="s">
        <v>8</v>
      </c>
      <c r="O2" s="109" t="s">
        <v>9</v>
      </c>
      <c r="P2" s="109"/>
      <c r="Q2" s="109"/>
      <c r="R2" s="117" t="s">
        <v>10</v>
      </c>
      <c r="S2" s="110"/>
      <c r="T2" s="110"/>
      <c r="U2" s="134" t="s">
        <v>11</v>
      </c>
      <c r="V2" s="109" t="s">
        <v>12</v>
      </c>
      <c r="W2" s="100"/>
      <c r="X2" s="215"/>
    </row>
    <row r="3" spans="1:31" ht="28.5" customHeight="1">
      <c r="D3" s="126"/>
      <c r="E3" s="122"/>
      <c r="S3" s="110"/>
      <c r="T3" s="110"/>
      <c r="X3" s="216"/>
    </row>
    <row r="4" spans="1:31" ht="31.5" customHeight="1">
      <c r="A4" s="125" t="str">
        <f>國中!C3</f>
        <v>H5</v>
      </c>
      <c r="B4" s="121" t="str">
        <f>國中!D3</f>
        <v>白米飯</v>
      </c>
      <c r="C4" s="122" t="str">
        <f>國中!E3</f>
        <v>米</v>
      </c>
      <c r="D4" s="126"/>
      <c r="E4" s="122"/>
      <c r="F4" s="124" t="str">
        <f>國中!F3</f>
        <v>咖哩雞</v>
      </c>
      <c r="G4" s="451" t="str">
        <f>國小!G3</f>
        <v>肉雞 馬鈴薯 洋蔥 咖哩粉</v>
      </c>
      <c r="H4" s="451"/>
      <c r="I4" s="451"/>
      <c r="J4" s="119" t="str">
        <f>國中!H3</f>
        <v>蛋香三色</v>
      </c>
      <c r="K4" s="448" t="str">
        <f>國小!I3</f>
        <v>雞蛋  三色豆 洋蔥 大蒜</v>
      </c>
      <c r="L4" s="449"/>
      <c r="M4" s="450"/>
      <c r="N4" s="120" t="e">
        <f>國中!#REF!</f>
        <v>#REF!</v>
      </c>
      <c r="O4" s="451" t="str">
        <f>國中!I3</f>
        <v>雞蛋  三色豆 洋蔥 大蒜</v>
      </c>
      <c r="P4" s="451"/>
      <c r="Q4" s="451"/>
      <c r="R4" s="117" t="s">
        <v>10</v>
      </c>
      <c r="S4" s="110"/>
      <c r="T4" s="110"/>
      <c r="U4" s="119" t="str">
        <f>國中!N3</f>
        <v>味噌海芽</v>
      </c>
      <c r="V4" s="455" t="str">
        <f>國中!O3</f>
        <v>乾海帶 味噌 薑</v>
      </c>
      <c r="W4" s="456"/>
      <c r="X4" s="457"/>
    </row>
    <row r="5" spans="1:31" ht="31.5" customHeight="1">
      <c r="A5" s="125" t="str">
        <f>國中!C4</f>
        <v>I3</v>
      </c>
      <c r="B5" s="121" t="str">
        <f>國中!D4</f>
        <v>刈包特餐</v>
      </c>
      <c r="C5" s="122" t="str">
        <f>國中!E4</f>
        <v>刈包</v>
      </c>
      <c r="D5" s="126"/>
      <c r="E5" s="122"/>
      <c r="F5" s="124" t="str">
        <f>國中!F4</f>
        <v>香滷肉排</v>
      </c>
      <c r="G5" s="451" t="str">
        <f>國小!G4</f>
        <v>醃漬里肌排</v>
      </c>
      <c r="H5" s="451"/>
      <c r="I5" s="451"/>
      <c r="J5" s="119" t="str">
        <f>國中!H4</f>
        <v>雪菜百頁</v>
      </c>
      <c r="K5" s="448" t="str">
        <f>國小!J4</f>
        <v>雪裡紅 豆皮 薑</v>
      </c>
      <c r="L5" s="449"/>
      <c r="M5" s="450"/>
      <c r="N5" s="120" t="str">
        <f>國中!H5</f>
        <v>清炒玉菜</v>
      </c>
      <c r="O5" s="451" t="str">
        <f>國中!J5</f>
        <v>高麗菜 紅蘿蔔 乾木耳 蒜</v>
      </c>
      <c r="P5" s="451"/>
      <c r="Q5" s="451"/>
      <c r="R5" s="117" t="s">
        <v>10</v>
      </c>
      <c r="S5" s="110"/>
      <c r="T5" s="110"/>
      <c r="U5" s="119" t="str">
        <f>國中!N4</f>
        <v>糙米粥</v>
      </c>
      <c r="V5" s="455" t="str">
        <f>國中!O4</f>
        <v>雞蛋 糙米 乾香菇 紅蘿蔔</v>
      </c>
      <c r="W5" s="456"/>
      <c r="X5" s="457"/>
    </row>
    <row r="6" spans="1:31" ht="36" customHeight="1">
      <c r="A6" s="125" t="str">
        <f>國中!C5</f>
        <v>I4</v>
      </c>
      <c r="B6" s="121" t="str">
        <f>國中!D5</f>
        <v>糙米飯</v>
      </c>
      <c r="C6" s="122" t="str">
        <f>國中!E5</f>
        <v>米 糙米</v>
      </c>
      <c r="D6" s="126"/>
      <c r="E6" s="122"/>
      <c r="F6" s="124" t="str">
        <f>國中!F5</f>
        <v>三杯雞</v>
      </c>
      <c r="G6" s="451" t="str">
        <f>國小!G5</f>
        <v>肉雞 乾海帶 九層塔 大蒜</v>
      </c>
      <c r="H6" s="451"/>
      <c r="I6" s="451"/>
      <c r="J6" s="119" t="str">
        <f>國中!H5</f>
        <v>清炒玉菜</v>
      </c>
      <c r="K6" s="448" t="str">
        <f>國小!J5</f>
        <v>高麗菜 紅蘿蔔 乾木耳 蒜</v>
      </c>
      <c r="L6" s="449"/>
      <c r="M6" s="450"/>
      <c r="N6" s="120" t="str">
        <f>國中!K5</f>
        <v>關東油腐</v>
      </c>
      <c r="O6" s="451" t="str">
        <f>國中!L5</f>
        <v>油豆腐 白蘿蔔 紅蘿蔔 甜玉米 蒜</v>
      </c>
      <c r="P6" s="451"/>
      <c r="Q6" s="451"/>
      <c r="R6" s="117" t="s">
        <v>10</v>
      </c>
      <c r="S6" s="110"/>
      <c r="T6" s="110"/>
      <c r="U6" s="119" t="str">
        <f>國中!N5</f>
        <v>仙草甜湯</v>
      </c>
      <c r="V6" s="455" t="str">
        <f>國中!O5</f>
        <v>仙草 二砂糖</v>
      </c>
      <c r="W6" s="456"/>
      <c r="X6" s="457"/>
    </row>
    <row r="7" spans="1:31" ht="36" customHeight="1">
      <c r="A7" s="125" t="str">
        <f>國中!C6</f>
        <v>I5</v>
      </c>
      <c r="B7" s="121" t="str">
        <f>國中!D6</f>
        <v>燕麥飯</v>
      </c>
      <c r="C7" s="122" t="str">
        <f>國中!E6</f>
        <v>米 燕麥</v>
      </c>
      <c r="D7" s="123"/>
      <c r="E7" s="122"/>
      <c r="F7" s="124" t="str">
        <f>國中!F6</f>
        <v>銀蘿燒肉</v>
      </c>
      <c r="G7" s="451" t="str">
        <f>國小!G6</f>
        <v>豬後腿肉 白蘿蔔 紅蘿蔔 大蒜</v>
      </c>
      <c r="H7" s="451"/>
      <c r="I7" s="451"/>
      <c r="J7" s="119" t="str">
        <f>國中!H6</f>
        <v>金菇豆腐</v>
      </c>
      <c r="K7" s="448" t="str">
        <f>國小!I6</f>
        <v>豆腐 金針菇 乾香菇 大蒜</v>
      </c>
      <c r="L7" s="449"/>
      <c r="M7" s="450"/>
      <c r="N7" s="120" t="str">
        <f>國中!K6</f>
        <v>洋蔥炒蛋</v>
      </c>
      <c r="O7" s="451" t="str">
        <f>國中!L6</f>
        <v>雞蛋 洋蔥 紅蘿蔔 大蒜</v>
      </c>
      <c r="P7" s="451"/>
      <c r="Q7" s="451"/>
      <c r="R7" s="117" t="s">
        <v>162</v>
      </c>
      <c r="S7" s="118"/>
      <c r="T7" s="118"/>
      <c r="U7" s="119" t="str">
        <f>國中!N6</f>
        <v>時瓜湯</v>
      </c>
      <c r="V7" s="455" t="str">
        <f>國中!O6</f>
        <v>時瓜 豬骨 紅蘿蔔 薑</v>
      </c>
      <c r="W7" s="456"/>
      <c r="X7" s="457"/>
    </row>
    <row r="8" spans="1:31">
      <c r="A8" s="85"/>
      <c r="B8" s="86" t="s">
        <v>64</v>
      </c>
      <c r="C8" s="87" t="s">
        <v>65</v>
      </c>
      <c r="D8" s="88"/>
      <c r="E8" s="88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"/>
      <c r="Z8" s="8"/>
      <c r="AA8" s="8"/>
      <c r="AB8" s="8"/>
      <c r="AC8" s="8"/>
      <c r="AD8" s="8"/>
      <c r="AE8" s="8"/>
    </row>
    <row r="9" spans="1:31" ht="24.75">
      <c r="A9" s="107" t="s">
        <v>20</v>
      </c>
      <c r="B9" s="108" t="s">
        <v>2</v>
      </c>
      <c r="C9" s="150"/>
      <c r="D9" s="100"/>
      <c r="E9" s="101"/>
      <c r="F9" s="108" t="s">
        <v>4</v>
      </c>
      <c r="G9" s="100"/>
      <c r="H9" s="100"/>
      <c r="I9" s="101"/>
      <c r="J9" s="108" t="s">
        <v>6</v>
      </c>
      <c r="K9" s="100"/>
      <c r="L9" s="100"/>
      <c r="M9" s="101"/>
      <c r="N9" s="109" t="s">
        <v>8</v>
      </c>
      <c r="O9" s="100"/>
      <c r="P9" s="100"/>
      <c r="Q9" s="101"/>
      <c r="R9" s="110" t="s">
        <v>10</v>
      </c>
      <c r="S9" s="100"/>
      <c r="T9" s="101"/>
      <c r="U9" s="109" t="s">
        <v>11</v>
      </c>
      <c r="V9" s="100"/>
      <c r="W9" s="100"/>
      <c r="X9" s="101"/>
      <c r="Y9" s="111" t="s">
        <v>13</v>
      </c>
      <c r="Z9" s="112" t="s">
        <v>75</v>
      </c>
      <c r="AA9" s="113" t="s">
        <v>15</v>
      </c>
      <c r="AB9" s="114" t="s">
        <v>18</v>
      </c>
      <c r="AC9" s="113" t="s">
        <v>19</v>
      </c>
      <c r="AD9" s="115" t="s">
        <v>73</v>
      </c>
      <c r="AE9" s="116" t="s">
        <v>74</v>
      </c>
    </row>
    <row r="10" spans="1:31" hidden="1">
      <c r="C10" s="8"/>
      <c r="H10" s="8"/>
      <c r="K10" s="8"/>
      <c r="L10" s="8"/>
      <c r="W10" s="8"/>
      <c r="X10" s="31" t="s">
        <v>66</v>
      </c>
    </row>
    <row r="11" spans="1:31" hidden="1">
      <c r="C11" s="8"/>
      <c r="H11" s="8"/>
      <c r="K11" s="8"/>
      <c r="L11" s="8"/>
      <c r="W11" s="8"/>
      <c r="X11" s="31" t="s">
        <v>66</v>
      </c>
      <c r="Y11" s="83"/>
      <c r="Z11" s="8"/>
      <c r="AA11" s="8"/>
      <c r="AB11" s="8"/>
      <c r="AC11" s="8"/>
      <c r="AD11" s="8"/>
      <c r="AE11" s="8"/>
    </row>
    <row r="12" spans="1:31" hidden="1">
      <c r="C12" s="8"/>
      <c r="H12" s="8"/>
      <c r="K12" s="8"/>
      <c r="L12" s="8"/>
      <c r="W12" s="8"/>
      <c r="X12" s="31" t="s">
        <v>66</v>
      </c>
      <c r="Y12" s="83"/>
      <c r="Z12" s="8"/>
      <c r="AA12" s="8"/>
      <c r="AB12" s="8"/>
      <c r="AC12" s="8"/>
      <c r="AD12" s="8"/>
      <c r="AE12" s="8"/>
    </row>
    <row r="13" spans="1:31" hidden="1">
      <c r="C13" s="8"/>
      <c r="H13" s="8"/>
      <c r="K13" s="8"/>
      <c r="L13" s="8"/>
      <c r="W13" s="8"/>
      <c r="X13" s="31"/>
      <c r="Y13" s="83"/>
      <c r="Z13" s="8"/>
      <c r="AA13" s="8"/>
      <c r="AB13" s="8"/>
      <c r="AC13" s="8"/>
      <c r="AD13" s="8"/>
      <c r="AE13" s="8"/>
    </row>
    <row r="14" spans="1:31" hidden="1">
      <c r="C14" s="8"/>
      <c r="H14" s="8"/>
      <c r="K14" s="8"/>
      <c r="L14" s="8"/>
      <c r="W14" s="8"/>
      <c r="X14" s="100"/>
      <c r="Y14" s="106"/>
      <c r="Z14" s="100"/>
      <c r="AA14" s="100"/>
      <c r="AB14" s="100"/>
      <c r="AC14" s="100"/>
      <c r="AD14" s="100"/>
      <c r="AE14" s="100"/>
    </row>
    <row r="15" spans="1:31">
      <c r="A15" s="78">
        <f>國中!A3</f>
        <v>40634</v>
      </c>
      <c r="B15" s="81" t="str">
        <f>B4</f>
        <v>白米飯</v>
      </c>
      <c r="C15" s="22" t="str">
        <f>C4</f>
        <v>米</v>
      </c>
      <c r="D15" s="82">
        <v>10</v>
      </c>
      <c r="E15" s="91" t="s">
        <v>66</v>
      </c>
      <c r="F15" s="90" t="str">
        <f>F4</f>
        <v>咖哩雞</v>
      </c>
      <c r="G15" s="193" t="s">
        <v>264</v>
      </c>
      <c r="H15" s="8">
        <v>9</v>
      </c>
      <c r="I15" s="91" t="s">
        <v>66</v>
      </c>
      <c r="J15" s="95" t="str">
        <f>J4</f>
        <v>蛋香三色</v>
      </c>
      <c r="K15" s="8" t="s">
        <v>187</v>
      </c>
      <c r="L15" s="32">
        <v>1</v>
      </c>
      <c r="M15" s="91" t="s">
        <v>66</v>
      </c>
      <c r="N15" s="97" t="e">
        <f>N4</f>
        <v>#REF!</v>
      </c>
      <c r="O15" s="8" t="s">
        <v>187</v>
      </c>
      <c r="P15" s="74">
        <v>1.2</v>
      </c>
      <c r="Q15" s="91" t="s">
        <v>66</v>
      </c>
      <c r="R15" s="98" t="s">
        <v>10</v>
      </c>
      <c r="S15" s="8">
        <v>7</v>
      </c>
      <c r="T15" s="91" t="s">
        <v>66</v>
      </c>
      <c r="U15" s="95" t="str">
        <f>U4</f>
        <v>味噌海芽</v>
      </c>
      <c r="V15" s="8" t="s">
        <v>150</v>
      </c>
      <c r="W15" s="266">
        <v>0.01</v>
      </c>
      <c r="X15" s="31" t="s">
        <v>66</v>
      </c>
      <c r="Y15" s="103">
        <v>5</v>
      </c>
      <c r="Z15" s="103">
        <v>1.9</v>
      </c>
      <c r="AA15" s="103">
        <v>2.9</v>
      </c>
      <c r="AB15" s="103">
        <v>2.5</v>
      </c>
      <c r="AC15" s="103">
        <v>700</v>
      </c>
      <c r="AD15" s="103">
        <v>155</v>
      </c>
      <c r="AE15" s="103">
        <v>117</v>
      </c>
    </row>
    <row r="16" spans="1:31">
      <c r="A16" s="212">
        <f>WEEKDAY(A15,1)</f>
        <v>6</v>
      </c>
      <c r="B16" s="8"/>
      <c r="C16" s="8"/>
      <c r="D16" s="8"/>
      <c r="E16" s="92"/>
      <c r="F16" s="8"/>
      <c r="G16" s="8" t="s">
        <v>265</v>
      </c>
      <c r="H16" s="8">
        <v>3</v>
      </c>
      <c r="I16" s="92"/>
      <c r="J16" s="8"/>
      <c r="K16" s="8" t="s">
        <v>107</v>
      </c>
      <c r="L16" s="34">
        <v>5</v>
      </c>
      <c r="M16" s="91" t="s">
        <v>66</v>
      </c>
      <c r="N16" s="8"/>
      <c r="O16" s="8" t="s">
        <v>107</v>
      </c>
      <c r="P16" s="8">
        <v>4</v>
      </c>
      <c r="Q16" s="91" t="s">
        <v>66</v>
      </c>
      <c r="R16" s="13" t="s">
        <v>69</v>
      </c>
      <c r="S16" s="28">
        <v>0.05</v>
      </c>
      <c r="T16" s="91" t="s">
        <v>66</v>
      </c>
      <c r="U16" s="8"/>
      <c r="V16" s="8" t="s">
        <v>151</v>
      </c>
      <c r="W16" s="218"/>
      <c r="X16" s="31" t="s">
        <v>66</v>
      </c>
      <c r="Y16" s="83"/>
      <c r="Z16" s="8"/>
      <c r="AA16" s="8"/>
      <c r="AB16" s="8"/>
      <c r="AC16" s="8"/>
      <c r="AD16" s="8"/>
      <c r="AE16" s="8"/>
    </row>
    <row r="17" spans="1:31">
      <c r="A17" s="79" t="str">
        <f>A4</f>
        <v>H5</v>
      </c>
      <c r="B17" s="8"/>
      <c r="C17" s="8"/>
      <c r="D17" s="8"/>
      <c r="E17" s="92"/>
      <c r="F17" s="8"/>
      <c r="G17" s="8" t="s">
        <v>266</v>
      </c>
      <c r="H17" s="8">
        <v>1</v>
      </c>
      <c r="I17" s="92"/>
      <c r="J17" s="8"/>
      <c r="K17" t="s">
        <v>149</v>
      </c>
      <c r="L17" s="8">
        <v>1</v>
      </c>
      <c r="M17" s="91" t="s">
        <v>66</v>
      </c>
      <c r="N17" s="8"/>
      <c r="O17" t="s">
        <v>88</v>
      </c>
      <c r="P17">
        <v>1</v>
      </c>
      <c r="Q17" s="91" t="s">
        <v>66</v>
      </c>
      <c r="R17" s="8"/>
      <c r="S17" s="8"/>
      <c r="T17" s="92"/>
      <c r="U17" s="8"/>
      <c r="V17" s="30" t="s">
        <v>100</v>
      </c>
      <c r="W17" s="28">
        <v>0.02</v>
      </c>
      <c r="X17" s="31" t="s">
        <v>66</v>
      </c>
      <c r="Y17" s="83"/>
      <c r="Z17" s="8"/>
      <c r="AA17" s="8"/>
      <c r="AB17" s="8"/>
      <c r="AC17" s="8"/>
      <c r="AD17" s="8"/>
      <c r="AE17" s="8"/>
    </row>
    <row r="18" spans="1:31">
      <c r="A18" s="79"/>
      <c r="B18" s="8"/>
      <c r="C18" s="8"/>
      <c r="D18" s="8"/>
      <c r="E18" s="92"/>
      <c r="F18" s="8"/>
      <c r="G18" s="30" t="s">
        <v>267</v>
      </c>
      <c r="H18" s="30">
        <v>1</v>
      </c>
      <c r="I18" s="92"/>
      <c r="J18" s="8"/>
      <c r="K18" s="13" t="s">
        <v>69</v>
      </c>
      <c r="L18" s="220">
        <v>0.05</v>
      </c>
      <c r="M18" s="91"/>
      <c r="N18" s="8"/>
      <c r="O18" s="13" t="s">
        <v>69</v>
      </c>
      <c r="P18" s="220">
        <v>0.05</v>
      </c>
      <c r="Q18" s="91" t="s">
        <v>66</v>
      </c>
      <c r="R18" s="8"/>
      <c r="S18" s="8"/>
      <c r="T18" s="92"/>
      <c r="U18" s="8"/>
      <c r="W18" s="8"/>
      <c r="X18" s="8"/>
      <c r="Y18" s="83"/>
      <c r="Z18" s="8"/>
      <c r="AA18" s="8"/>
      <c r="AB18" s="8"/>
      <c r="AC18" s="8"/>
      <c r="AD18" s="8"/>
      <c r="AE18" s="8"/>
    </row>
    <row r="19" spans="1:31">
      <c r="A19" s="77"/>
      <c r="B19" s="8"/>
      <c r="C19" s="8"/>
      <c r="D19" s="8"/>
      <c r="E19" s="92"/>
      <c r="F19" s="8"/>
      <c r="G19" s="30" t="s">
        <v>268</v>
      </c>
      <c r="H19" s="8"/>
      <c r="I19" s="92"/>
      <c r="J19" s="8"/>
      <c r="K19" s="8"/>
      <c r="L19" s="8"/>
      <c r="M19" s="91" t="s">
        <v>66</v>
      </c>
      <c r="N19" s="8"/>
      <c r="Q19" s="91"/>
      <c r="R19" s="8"/>
      <c r="S19" s="8"/>
      <c r="T19" s="92"/>
      <c r="U19" s="8"/>
      <c r="W19" s="8"/>
      <c r="X19" s="8"/>
      <c r="Y19" s="83"/>
      <c r="Z19" s="8"/>
      <c r="AA19" s="8"/>
      <c r="AB19" s="8"/>
      <c r="AC19" s="8"/>
      <c r="AD19" s="8"/>
      <c r="AE19" s="8"/>
    </row>
    <row r="20" spans="1:31">
      <c r="A20" s="99"/>
      <c r="B20" s="100"/>
      <c r="C20" s="100"/>
      <c r="D20" s="100"/>
      <c r="E20" s="101"/>
      <c r="F20" s="100"/>
      <c r="G20" s="100"/>
      <c r="H20" s="100"/>
      <c r="I20" s="101"/>
      <c r="J20" s="100"/>
      <c r="K20" s="104"/>
      <c r="L20" s="105"/>
      <c r="M20" s="102"/>
      <c r="N20" s="100"/>
      <c r="O20" s="100"/>
      <c r="P20" s="100"/>
      <c r="Q20" s="101"/>
      <c r="R20" s="100"/>
      <c r="S20" s="100"/>
      <c r="T20" s="101"/>
      <c r="U20" s="100"/>
      <c r="V20" s="100"/>
      <c r="W20" s="100"/>
      <c r="X20" s="188"/>
      <c r="Y20" s="199"/>
      <c r="Z20" s="188"/>
      <c r="AA20" s="188"/>
      <c r="AB20" s="188"/>
      <c r="AC20" s="188"/>
      <c r="AD20" s="188"/>
      <c r="AE20" s="188"/>
    </row>
    <row r="21" spans="1:31">
      <c r="A21" s="80">
        <f>國中!A4</f>
        <v>40639</v>
      </c>
      <c r="B21" s="8" t="str">
        <f>B5</f>
        <v>刈包特餐</v>
      </c>
      <c r="C21" s="8" t="s">
        <v>280</v>
      </c>
      <c r="D21" s="8">
        <v>4</v>
      </c>
      <c r="E21" s="91" t="s">
        <v>66</v>
      </c>
      <c r="F21" s="8" t="str">
        <f>F5</f>
        <v>香滷肉排</v>
      </c>
      <c r="G21" s="8" t="str">
        <f>G5</f>
        <v>醃漬里肌排</v>
      </c>
      <c r="H21" s="8">
        <v>6</v>
      </c>
      <c r="I21" s="91" t="s">
        <v>66</v>
      </c>
      <c r="J21" s="8" t="str">
        <f>J5</f>
        <v>雪菜百頁</v>
      </c>
      <c r="K21" s="8" t="s">
        <v>270</v>
      </c>
      <c r="L21" s="208">
        <v>1.5</v>
      </c>
      <c r="M21" s="91" t="s">
        <v>66</v>
      </c>
      <c r="N21" s="8" t="str">
        <f>N5</f>
        <v>清炒玉菜</v>
      </c>
      <c r="O21" s="30" t="s">
        <v>165</v>
      </c>
      <c r="P21">
        <v>2</v>
      </c>
      <c r="Q21" s="91" t="s">
        <v>66</v>
      </c>
      <c r="R21" s="98" t="s">
        <v>10</v>
      </c>
      <c r="S21" s="8">
        <v>7</v>
      </c>
      <c r="T21" s="91" t="s">
        <v>66</v>
      </c>
      <c r="U21" s="8" t="str">
        <f>U5</f>
        <v>糙米粥</v>
      </c>
      <c r="V21" s="8" t="s">
        <v>187</v>
      </c>
      <c r="W21" s="8">
        <v>1</v>
      </c>
      <c r="X21" s="31" t="s">
        <v>66</v>
      </c>
      <c r="Y21" s="103">
        <v>5</v>
      </c>
      <c r="Z21" s="103">
        <v>1.7</v>
      </c>
      <c r="AA21" s="103">
        <v>2.9</v>
      </c>
      <c r="AB21" s="103">
        <v>3</v>
      </c>
      <c r="AC21" s="103">
        <v>648</v>
      </c>
      <c r="AD21" s="103">
        <v>166</v>
      </c>
      <c r="AE21" s="103">
        <v>490</v>
      </c>
    </row>
    <row r="22" spans="1:31">
      <c r="A22" s="212">
        <f>WEEKDAY(A21,1)</f>
        <v>4</v>
      </c>
      <c r="B22" s="8"/>
      <c r="C22" s="8"/>
      <c r="D22" s="8"/>
      <c r="E22" s="91" t="s">
        <v>66</v>
      </c>
      <c r="F22" s="8"/>
      <c r="G22" s="8"/>
      <c r="H22" s="8"/>
      <c r="I22" s="92"/>
      <c r="J22" s="8"/>
      <c r="K22" s="30" t="s">
        <v>78</v>
      </c>
      <c r="L22" s="32">
        <v>1</v>
      </c>
      <c r="M22" s="91" t="s">
        <v>66</v>
      </c>
      <c r="N22" s="8"/>
      <c r="O22" s="30" t="s">
        <v>166</v>
      </c>
      <c r="P22">
        <v>2</v>
      </c>
      <c r="Q22" s="91" t="s">
        <v>66</v>
      </c>
      <c r="R22" s="13" t="s">
        <v>69</v>
      </c>
      <c r="S22" s="28">
        <v>0.05</v>
      </c>
      <c r="T22" s="91" t="s">
        <v>66</v>
      </c>
      <c r="U22" s="8"/>
      <c r="V22" s="8" t="s">
        <v>77</v>
      </c>
      <c r="W22" s="35">
        <v>4</v>
      </c>
      <c r="X22" s="31" t="s">
        <v>66</v>
      </c>
    </row>
    <row r="23" spans="1:31">
      <c r="A23" s="77" t="str">
        <f>A5</f>
        <v>I3</v>
      </c>
      <c r="B23" s="8"/>
      <c r="C23" s="8"/>
      <c r="D23" s="8"/>
      <c r="E23" s="92"/>
      <c r="F23" s="8"/>
      <c r="G23" s="8"/>
      <c r="H23" s="8"/>
      <c r="I23" s="92"/>
      <c r="J23" s="8"/>
      <c r="K23" s="13" t="s">
        <v>69</v>
      </c>
      <c r="L23" s="13">
        <v>0.5</v>
      </c>
      <c r="M23" s="91" t="s">
        <v>66</v>
      </c>
      <c r="N23" s="8"/>
      <c r="O23" s="13" t="s">
        <v>69</v>
      </c>
      <c r="P23" s="220">
        <v>0.05</v>
      </c>
      <c r="Q23" s="91" t="s">
        <v>66</v>
      </c>
      <c r="R23" s="8"/>
      <c r="S23" s="8"/>
      <c r="T23" s="92"/>
      <c r="U23" s="8"/>
      <c r="V23" t="s">
        <v>154</v>
      </c>
      <c r="W23" s="34">
        <v>1</v>
      </c>
      <c r="X23" s="31" t="s">
        <v>66</v>
      </c>
      <c r="Y23" s="83"/>
      <c r="Z23" s="8"/>
      <c r="AA23" s="8"/>
      <c r="AB23" s="8"/>
      <c r="AC23" s="8"/>
      <c r="AD23" s="8"/>
      <c r="AE23" s="8"/>
    </row>
    <row r="24" spans="1:31">
      <c r="A24" s="77"/>
      <c r="B24" s="8"/>
      <c r="C24" s="8"/>
      <c r="D24" s="8"/>
      <c r="E24" s="92"/>
      <c r="F24" s="8"/>
      <c r="G24" s="8"/>
      <c r="H24" s="8"/>
      <c r="I24" s="92"/>
      <c r="J24" s="8"/>
      <c r="L24" s="220">
        <v>0.03</v>
      </c>
      <c r="M24" s="91" t="s">
        <v>66</v>
      </c>
      <c r="N24" s="8"/>
      <c r="Q24" s="91" t="s">
        <v>66</v>
      </c>
      <c r="R24" s="8"/>
      <c r="S24" s="8"/>
      <c r="T24" s="92"/>
      <c r="U24" s="8"/>
      <c r="V24" s="30" t="s">
        <v>100</v>
      </c>
      <c r="W24" s="28">
        <v>0.02</v>
      </c>
      <c r="X24" s="31" t="s">
        <v>66</v>
      </c>
      <c r="Y24" s="83"/>
      <c r="Z24" s="8"/>
      <c r="AA24" s="8"/>
      <c r="AB24" s="8"/>
      <c r="AC24" s="8"/>
      <c r="AD24" s="8"/>
      <c r="AE24" s="8"/>
    </row>
    <row r="25" spans="1:31">
      <c r="A25" s="77"/>
      <c r="B25" s="8"/>
      <c r="C25" s="8"/>
      <c r="D25" s="8"/>
      <c r="E25" s="92"/>
      <c r="F25" s="8"/>
      <c r="G25" s="8"/>
      <c r="H25" s="8"/>
      <c r="I25" s="92"/>
      <c r="J25" s="8"/>
      <c r="L25" s="220">
        <v>0.05</v>
      </c>
      <c r="M25" s="91" t="s">
        <v>66</v>
      </c>
      <c r="N25" s="8"/>
      <c r="Q25" s="91"/>
      <c r="R25" s="8"/>
      <c r="S25" s="8"/>
      <c r="T25" s="92"/>
      <c r="U25" s="8"/>
      <c r="V25" s="30" t="s">
        <v>80</v>
      </c>
      <c r="W25" s="220">
        <v>0.03</v>
      </c>
      <c r="X25" s="31"/>
      <c r="Y25" s="83"/>
      <c r="Z25" s="8"/>
      <c r="AA25" s="8"/>
      <c r="AB25" s="8"/>
      <c r="AC25" s="8"/>
      <c r="AD25" s="8"/>
      <c r="AE25" s="8"/>
    </row>
    <row r="26" spans="1:31">
      <c r="A26" s="99"/>
      <c r="B26" s="100"/>
      <c r="C26" s="100"/>
      <c r="D26" s="100"/>
      <c r="E26" s="101"/>
      <c r="F26" s="100"/>
      <c r="G26" s="100"/>
      <c r="H26" s="100"/>
      <c r="I26" s="101"/>
      <c r="J26" s="100"/>
      <c r="K26" s="100"/>
      <c r="L26" s="100"/>
      <c r="M26" s="101"/>
      <c r="N26" s="100"/>
      <c r="O26" s="100"/>
      <c r="P26" s="100"/>
      <c r="R26" s="100"/>
      <c r="S26" s="100"/>
      <c r="T26" s="101"/>
      <c r="U26" s="100"/>
      <c r="W26" s="188"/>
    </row>
    <row r="27" spans="1:31">
      <c r="A27" s="80">
        <f>國中!A5</f>
        <v>40640</v>
      </c>
      <c r="B27" s="8" t="str">
        <f>B6</f>
        <v>糙米飯</v>
      </c>
      <c r="C27" s="8" t="str">
        <f>LEFT(C6,1)</f>
        <v>米</v>
      </c>
      <c r="D27" s="8">
        <v>7</v>
      </c>
      <c r="E27" s="91" t="s">
        <v>66</v>
      </c>
      <c r="F27" s="8" t="str">
        <f>F6</f>
        <v>三杯雞</v>
      </c>
      <c r="G27" s="8" t="s">
        <v>145</v>
      </c>
      <c r="H27" s="8">
        <v>9</v>
      </c>
      <c r="I27" s="91" t="s">
        <v>66</v>
      </c>
      <c r="J27" s="8" t="str">
        <f>J6</f>
        <v>清炒玉菜</v>
      </c>
      <c r="K27" s="8" t="s">
        <v>93</v>
      </c>
      <c r="L27" s="8">
        <v>0.6</v>
      </c>
      <c r="M27" s="91" t="s">
        <v>66</v>
      </c>
      <c r="N27" s="8" t="str">
        <f>N6</f>
        <v>關東油腐</v>
      </c>
      <c r="O27" s="8" t="s">
        <v>167</v>
      </c>
      <c r="P27" s="8">
        <v>3</v>
      </c>
      <c r="Q27" s="265" t="s">
        <v>66</v>
      </c>
      <c r="R27" s="98" t="s">
        <v>10</v>
      </c>
      <c r="S27" s="8">
        <v>7</v>
      </c>
      <c r="T27" s="91" t="s">
        <v>66</v>
      </c>
      <c r="U27" s="8" t="str">
        <f>U6</f>
        <v>仙草甜湯</v>
      </c>
      <c r="V27" s="262" t="s">
        <v>271</v>
      </c>
      <c r="W27" s="8">
        <v>5</v>
      </c>
      <c r="X27" s="217" t="s">
        <v>66</v>
      </c>
      <c r="Y27" s="84">
        <v>5</v>
      </c>
      <c r="Z27" s="84">
        <v>1.8</v>
      </c>
      <c r="AA27" s="84">
        <v>3</v>
      </c>
      <c r="AB27" s="84">
        <v>2.6</v>
      </c>
      <c r="AC27" s="84">
        <v>677</v>
      </c>
      <c r="AD27" s="84">
        <v>146</v>
      </c>
      <c r="AE27" s="84">
        <v>665</v>
      </c>
    </row>
    <row r="28" spans="1:31">
      <c r="A28" s="212">
        <f>WEEKDAY(A27,1)</f>
        <v>5</v>
      </c>
      <c r="B28" s="8"/>
      <c r="C28" s="8" t="str">
        <f>RIGHT(C6,2)</f>
        <v>糙米</v>
      </c>
      <c r="D28" s="8">
        <v>3</v>
      </c>
      <c r="E28" s="91" t="s">
        <v>66</v>
      </c>
      <c r="F28" s="8"/>
      <c r="G28" s="8" t="s">
        <v>146</v>
      </c>
      <c r="H28" s="74">
        <v>1</v>
      </c>
      <c r="I28" s="91" t="s">
        <v>66</v>
      </c>
      <c r="J28" s="96"/>
      <c r="K28" s="8" t="s">
        <v>56</v>
      </c>
      <c r="L28" s="30">
        <v>1</v>
      </c>
      <c r="M28" s="91" t="s">
        <v>66</v>
      </c>
      <c r="N28" s="8"/>
      <c r="O28" s="8" t="s">
        <v>168</v>
      </c>
      <c r="P28" s="8">
        <v>3</v>
      </c>
      <c r="Q28" s="91" t="s">
        <v>66</v>
      </c>
      <c r="R28" s="13" t="s">
        <v>69</v>
      </c>
      <c r="S28" s="28">
        <v>0.05</v>
      </c>
      <c r="T28" s="91" t="s">
        <v>66</v>
      </c>
      <c r="U28" s="8"/>
      <c r="V28" s="8" t="s">
        <v>97</v>
      </c>
      <c r="W28" s="8">
        <v>1</v>
      </c>
      <c r="X28" s="31" t="s">
        <v>66</v>
      </c>
      <c r="Y28" s="83"/>
      <c r="Z28" s="8"/>
      <c r="AA28" s="8"/>
      <c r="AB28" s="8"/>
      <c r="AC28" s="8"/>
      <c r="AD28" s="8"/>
      <c r="AE28" s="8"/>
    </row>
    <row r="29" spans="1:31">
      <c r="A29" s="77" t="str">
        <f>A6</f>
        <v>I4</v>
      </c>
      <c r="B29" s="8"/>
      <c r="C29" s="8"/>
      <c r="D29" s="8"/>
      <c r="E29" s="92"/>
      <c r="F29" s="8"/>
      <c r="G29" s="13" t="s">
        <v>69</v>
      </c>
      <c r="H29" s="8">
        <v>0.05</v>
      </c>
      <c r="I29" s="91" t="s">
        <v>66</v>
      </c>
      <c r="J29" s="8"/>
      <c r="K29" t="s">
        <v>277</v>
      </c>
      <c r="L29" s="33">
        <v>1</v>
      </c>
      <c r="M29" s="91" t="s">
        <v>66</v>
      </c>
      <c r="N29" s="8"/>
      <c r="O29" t="s">
        <v>82</v>
      </c>
      <c r="P29" s="220">
        <v>0.01</v>
      </c>
      <c r="Q29" s="91" t="s">
        <v>66</v>
      </c>
      <c r="R29" s="8"/>
      <c r="S29" s="8"/>
      <c r="T29" s="92"/>
      <c r="U29" s="8"/>
      <c r="W29" s="8"/>
      <c r="X29" s="8"/>
      <c r="Y29" s="83"/>
      <c r="Z29" s="8"/>
      <c r="AA29" s="8"/>
      <c r="AB29" s="8"/>
      <c r="AC29" s="8"/>
      <c r="AD29" s="8"/>
      <c r="AE29" s="8"/>
    </row>
    <row r="30" spans="1:31">
      <c r="A30" s="77"/>
      <c r="B30" s="8"/>
      <c r="C30" s="8"/>
      <c r="D30" s="8"/>
      <c r="E30" s="92"/>
      <c r="F30" s="8"/>
      <c r="G30" s="30" t="s">
        <v>147</v>
      </c>
      <c r="H30" s="220">
        <v>0.05</v>
      </c>
      <c r="I30" s="91" t="s">
        <v>66</v>
      </c>
      <c r="J30" s="8"/>
      <c r="K30" s="13" t="s">
        <v>69</v>
      </c>
      <c r="L30" s="30">
        <v>1</v>
      </c>
      <c r="M30" s="91" t="s">
        <v>66</v>
      </c>
      <c r="N30" s="8"/>
      <c r="O30" s="13" t="s">
        <v>69</v>
      </c>
      <c r="P30" s="220">
        <v>0.05</v>
      </c>
      <c r="Q30" s="91" t="s">
        <v>66</v>
      </c>
      <c r="R30" s="8"/>
      <c r="S30" s="8"/>
      <c r="T30" s="92"/>
      <c r="U30" s="8"/>
      <c r="W30" s="8"/>
      <c r="X30" s="8"/>
      <c r="Y30" s="83"/>
      <c r="Z30" s="8"/>
      <c r="AA30" s="8"/>
      <c r="AB30" s="8"/>
      <c r="AC30" s="8"/>
      <c r="AD30" s="8"/>
      <c r="AE30" s="8"/>
    </row>
    <row r="31" spans="1:31">
      <c r="A31" s="99"/>
      <c r="B31" s="100"/>
      <c r="C31" s="100"/>
      <c r="D31" s="100"/>
      <c r="E31" s="101"/>
      <c r="F31" s="100"/>
      <c r="G31" s="100"/>
      <c r="H31" s="100"/>
      <c r="I31" s="101"/>
      <c r="J31" s="100"/>
      <c r="K31" s="104"/>
      <c r="L31" s="221">
        <v>0.05</v>
      </c>
      <c r="M31" s="263" t="s">
        <v>66</v>
      </c>
      <c r="N31" s="100"/>
      <c r="O31" s="100"/>
      <c r="P31" s="100"/>
      <c r="Q31" s="101"/>
      <c r="R31" s="100"/>
      <c r="S31" s="100"/>
      <c r="T31" s="101"/>
      <c r="U31" s="100"/>
      <c r="V31" s="188"/>
      <c r="W31" s="8"/>
      <c r="X31" s="188"/>
    </row>
    <row r="32" spans="1:31">
      <c r="A32" s="78">
        <f>國中!A6</f>
        <v>40641</v>
      </c>
      <c r="B32" s="8" t="str">
        <f>B7</f>
        <v>燕麥飯</v>
      </c>
      <c r="C32" s="8" t="str">
        <f>LEFT(C7,1)</f>
        <v>米</v>
      </c>
      <c r="D32" s="8">
        <v>10</v>
      </c>
      <c r="E32" s="91" t="s">
        <v>66</v>
      </c>
      <c r="F32" s="8" t="str">
        <f>F7</f>
        <v>銀蘿燒肉</v>
      </c>
      <c r="G32" s="8" t="s">
        <v>84</v>
      </c>
      <c r="H32" s="8">
        <v>6</v>
      </c>
      <c r="I32" s="91" t="s">
        <v>66</v>
      </c>
      <c r="J32" s="8" t="str">
        <f>J7</f>
        <v>金菇豆腐</v>
      </c>
      <c r="K32" s="8" t="s">
        <v>164</v>
      </c>
      <c r="L32" s="30">
        <v>1</v>
      </c>
      <c r="M32" s="91" t="s">
        <v>66</v>
      </c>
      <c r="N32" s="8" t="str">
        <f>N7</f>
        <v>洋蔥炒蛋</v>
      </c>
      <c r="O32" s="30" t="s">
        <v>92</v>
      </c>
      <c r="P32">
        <v>5</v>
      </c>
      <c r="Q32" s="91" t="s">
        <v>66</v>
      </c>
      <c r="R32" s="76" t="s">
        <v>162</v>
      </c>
      <c r="S32" s="8">
        <v>7</v>
      </c>
      <c r="T32" s="91" t="s">
        <v>66</v>
      </c>
      <c r="U32" s="8" t="str">
        <f>U7</f>
        <v>時瓜湯</v>
      </c>
      <c r="V32" s="8" t="s">
        <v>96</v>
      </c>
      <c r="W32" s="219">
        <v>4</v>
      </c>
      <c r="X32" s="224" t="s">
        <v>66</v>
      </c>
      <c r="Y32" s="223">
        <v>5.8</v>
      </c>
      <c r="Z32" s="84">
        <v>2.2000000000000002</v>
      </c>
      <c r="AA32" s="84">
        <v>2.6</v>
      </c>
      <c r="AB32" s="84">
        <v>2.4</v>
      </c>
      <c r="AC32" s="84">
        <v>712</v>
      </c>
      <c r="AD32" s="84">
        <v>233</v>
      </c>
      <c r="AE32" s="84">
        <v>216</v>
      </c>
    </row>
    <row r="33" spans="1:31">
      <c r="A33" s="212">
        <f>WEEKDAY(A32,1)</f>
        <v>6</v>
      </c>
      <c r="B33" s="8"/>
      <c r="C33" s="8" t="str">
        <f>RIGHT(C7,2)</f>
        <v>燕麥</v>
      </c>
      <c r="D33" s="29">
        <v>0.4</v>
      </c>
      <c r="E33" s="91" t="s">
        <v>66</v>
      </c>
      <c r="F33" s="8"/>
      <c r="G33" s="8" t="s">
        <v>148</v>
      </c>
      <c r="H33" s="8">
        <v>4</v>
      </c>
      <c r="I33" s="91" t="s">
        <v>66</v>
      </c>
      <c r="J33" s="8"/>
      <c r="K33" s="8" t="s">
        <v>68</v>
      </c>
      <c r="L33" s="32">
        <v>5</v>
      </c>
      <c r="M33" s="91" t="s">
        <v>66</v>
      </c>
      <c r="N33" s="8"/>
      <c r="O33" s="13" t="s">
        <v>69</v>
      </c>
      <c r="P33" s="28">
        <v>0.05</v>
      </c>
      <c r="Q33" s="91" t="s">
        <v>66</v>
      </c>
      <c r="R33" s="13" t="s">
        <v>69</v>
      </c>
      <c r="S33" s="28">
        <v>0.05</v>
      </c>
      <c r="T33" s="91" t="s">
        <v>66</v>
      </c>
      <c r="U33" s="8"/>
      <c r="V33" t="s">
        <v>164</v>
      </c>
      <c r="W33" s="8">
        <v>1</v>
      </c>
      <c r="X33" s="31" t="s">
        <v>66</v>
      </c>
      <c r="Y33" s="83"/>
      <c r="Z33" s="8"/>
      <c r="AA33" s="8"/>
      <c r="AB33" s="8"/>
      <c r="AC33" s="8"/>
      <c r="AD33" s="8"/>
      <c r="AE33" s="8"/>
    </row>
    <row r="34" spans="1:31">
      <c r="A34" s="77" t="str">
        <f>A7</f>
        <v>I5</v>
      </c>
      <c r="B34" s="8"/>
      <c r="C34" s="8"/>
      <c r="D34" s="8"/>
      <c r="E34" s="91"/>
      <c r="F34" s="8"/>
      <c r="G34" s="30" t="s">
        <v>70</v>
      </c>
      <c r="H34" s="220">
        <v>0.05</v>
      </c>
      <c r="I34" s="91" t="s">
        <v>66</v>
      </c>
      <c r="J34" s="8"/>
      <c r="K34" s="8" t="s">
        <v>80</v>
      </c>
      <c r="L34" s="30">
        <v>1</v>
      </c>
      <c r="M34" s="91" t="s">
        <v>66</v>
      </c>
      <c r="N34" s="8"/>
      <c r="Q34" s="91"/>
      <c r="S34" s="28"/>
      <c r="T34" s="91"/>
      <c r="U34" s="8"/>
      <c r="V34" s="8" t="s">
        <v>72</v>
      </c>
      <c r="W34" s="8">
        <v>1</v>
      </c>
      <c r="X34" s="31" t="s">
        <v>66</v>
      </c>
      <c r="Y34" s="83"/>
      <c r="Z34" s="8"/>
      <c r="AA34" s="8"/>
      <c r="AB34" s="8"/>
      <c r="AC34" s="8"/>
      <c r="AD34" s="8"/>
      <c r="AE34" s="8"/>
    </row>
    <row r="35" spans="1:31">
      <c r="A35" s="77"/>
      <c r="B35" s="8"/>
      <c r="C35" s="8"/>
      <c r="D35" s="8"/>
      <c r="E35" s="92"/>
      <c r="F35" s="8"/>
      <c r="G35" s="13" t="s">
        <v>69</v>
      </c>
      <c r="H35" s="8"/>
      <c r="I35" s="91" t="s">
        <v>66</v>
      </c>
      <c r="J35" s="8"/>
      <c r="K35" s="13" t="s">
        <v>69</v>
      </c>
      <c r="L35" s="220">
        <v>0.05</v>
      </c>
      <c r="M35" s="91" t="s">
        <v>66</v>
      </c>
      <c r="N35" s="8"/>
      <c r="Q35" s="91" t="s">
        <v>66</v>
      </c>
      <c r="R35" s="8"/>
      <c r="S35" s="8"/>
      <c r="T35" s="92"/>
      <c r="U35" s="8"/>
      <c r="V35" s="30" t="s">
        <v>100</v>
      </c>
      <c r="W35" s="28">
        <v>0.02</v>
      </c>
      <c r="X35" s="25"/>
      <c r="Y35" s="83"/>
      <c r="Z35" s="8"/>
      <c r="AA35" s="8"/>
      <c r="AB35" s="8"/>
      <c r="AC35" s="8"/>
      <c r="AD35" s="8"/>
      <c r="AE35" s="8"/>
    </row>
    <row r="36" spans="1:31">
      <c r="Y36" s="8"/>
      <c r="Z36" s="8"/>
      <c r="AA36" s="8"/>
      <c r="AB36" s="8"/>
      <c r="AC36" s="8"/>
      <c r="AD36" s="8"/>
      <c r="AE36" s="8"/>
    </row>
  </sheetData>
  <mergeCells count="16">
    <mergeCell ref="G4:I4"/>
    <mergeCell ref="K4:M4"/>
    <mergeCell ref="O4:Q4"/>
    <mergeCell ref="V4:X4"/>
    <mergeCell ref="G5:I5"/>
    <mergeCell ref="K5:M5"/>
    <mergeCell ref="O5:Q5"/>
    <mergeCell ref="V5:X5"/>
    <mergeCell ref="G6:I6"/>
    <mergeCell ref="K6:M6"/>
    <mergeCell ref="O6:Q6"/>
    <mergeCell ref="V6:X6"/>
    <mergeCell ref="G7:I7"/>
    <mergeCell ref="K7:M7"/>
    <mergeCell ref="O7:Q7"/>
    <mergeCell ref="V7:X7"/>
  </mergeCells>
  <phoneticPr fontId="1" type="noConversion"/>
  <pageMargins left="0" right="0" top="0" bottom="0" header="0" footer="0"/>
  <pageSetup paperSize="9" scale="87" orientation="landscape" horizontalDpi="0" verticalDpi="0" r:id="rId1"/>
  <colBreaks count="1" manualBreakCount="1">
    <brk id="31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view="pageBreakPreview" zoomScale="80" zoomScaleNormal="100" zoomScaleSheetLayoutView="80" workbookViewId="0">
      <selection activeCell="K7" sqref="K7:M7"/>
    </sheetView>
  </sheetViews>
  <sheetFormatPr defaultRowHeight="16.5"/>
  <cols>
    <col min="1" max="1" width="5" customWidth="1"/>
    <col min="3" max="3" width="8.625" customWidth="1"/>
    <col min="4" max="4" width="2.75" customWidth="1"/>
    <col min="5" max="5" width="2.625" customWidth="1"/>
    <col min="6" max="6" width="9.375" customWidth="1"/>
    <col min="8" max="8" width="5.75" customWidth="1"/>
    <col min="9" max="9" width="2.625" customWidth="1"/>
    <col min="10" max="10" width="9.75" customWidth="1"/>
    <col min="11" max="11" width="10.875" customWidth="1"/>
    <col min="12" max="12" width="4.875" customWidth="1"/>
    <col min="13" max="13" width="3" customWidth="1"/>
    <col min="14" max="14" width="9.5" hidden="1" customWidth="1"/>
    <col min="15" max="15" width="11.375" hidden="1" customWidth="1"/>
    <col min="16" max="16" width="4.875" hidden="1" customWidth="1"/>
    <col min="17" max="17" width="2.75" hidden="1" customWidth="1"/>
    <col min="18" max="18" width="4.625" customWidth="1"/>
    <col min="19" max="19" width="2.875" customWidth="1"/>
    <col min="20" max="20" width="2.75" customWidth="1"/>
    <col min="22" max="22" width="8.875" customWidth="1"/>
    <col min="23" max="23" width="4.875" customWidth="1"/>
    <col min="24" max="24" width="2.625" customWidth="1"/>
    <col min="25" max="26" width="3.125" customWidth="1"/>
    <col min="27" max="27" width="2.75" customWidth="1"/>
    <col min="28" max="28" width="3.25" customWidth="1"/>
    <col min="29" max="29" width="2.875" customWidth="1"/>
    <col min="30" max="30" width="2.75" customWidth="1"/>
    <col min="31" max="31" width="2.625" customWidth="1"/>
  </cols>
  <sheetData>
    <row r="1" spans="1:31">
      <c r="A1" s="155">
        <v>110</v>
      </c>
      <c r="B1" s="155" t="s">
        <v>61</v>
      </c>
      <c r="C1" s="155" t="str">
        <f>國小!H1</f>
        <v>國民小學</v>
      </c>
      <c r="D1" s="155"/>
      <c r="E1" s="155" t="str">
        <f>國小!K1</f>
        <v>葷食菜單</v>
      </c>
      <c r="F1" s="155"/>
      <c r="G1" s="155" t="str">
        <f>國中J!G1</f>
        <v>J循環</v>
      </c>
      <c r="H1" s="155"/>
      <c r="I1" s="156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</row>
    <row r="2" spans="1:31">
      <c r="A2" s="157" t="s">
        <v>20</v>
      </c>
      <c r="B2" s="158" t="s">
        <v>173</v>
      </c>
      <c r="C2" s="159" t="s">
        <v>174</v>
      </c>
      <c r="D2" s="160"/>
      <c r="E2" s="161"/>
      <c r="F2" s="162" t="s">
        <v>170</v>
      </c>
      <c r="G2" s="163" t="s">
        <v>171</v>
      </c>
      <c r="H2" s="164"/>
      <c r="I2" s="165"/>
      <c r="J2" s="166" t="s">
        <v>175</v>
      </c>
      <c r="K2" s="159" t="s">
        <v>172</v>
      </c>
      <c r="L2" s="160"/>
      <c r="M2" s="161"/>
      <c r="N2" s="167" t="s">
        <v>8</v>
      </c>
      <c r="O2" s="168" t="s">
        <v>9</v>
      </c>
      <c r="P2" s="168"/>
      <c r="Q2" s="169"/>
      <c r="R2" s="170" t="s">
        <v>10</v>
      </c>
      <c r="S2" s="171"/>
      <c r="T2" s="170"/>
      <c r="U2" s="169" t="s">
        <v>11</v>
      </c>
      <c r="V2" s="168" t="s">
        <v>12</v>
      </c>
      <c r="W2" s="172"/>
      <c r="X2" s="226"/>
      <c r="Y2" s="155"/>
      <c r="Z2" s="155"/>
      <c r="AA2" s="155"/>
      <c r="AB2" s="155"/>
      <c r="AC2" s="155"/>
      <c r="AD2" s="155"/>
      <c r="AE2" s="155"/>
    </row>
    <row r="3" spans="1:31" ht="28.5" customHeight="1">
      <c r="A3" s="173" t="str">
        <f>國中!C7</f>
        <v>J1</v>
      </c>
      <c r="B3" s="174" t="str">
        <f>國中!D7</f>
        <v>白米飯</v>
      </c>
      <c r="C3" s="175" t="str">
        <f>國中!E7</f>
        <v>米</v>
      </c>
      <c r="D3" s="176"/>
      <c r="E3" s="176"/>
      <c r="F3" s="89" t="str">
        <f>國小!F7</f>
        <v>咖哩絞肉</v>
      </c>
      <c r="G3" s="496" t="str">
        <f>國小!G7</f>
        <v>豬絞肉 馬鈴薯 洋蔥 咖哩粉</v>
      </c>
      <c r="H3" s="497"/>
      <c r="I3" s="497"/>
      <c r="J3" s="89" t="str">
        <f>國小!H7</f>
        <v>涼拌參拼</v>
      </c>
      <c r="K3" s="498" t="str">
        <f>國小!I7</f>
        <v>豬後腿肉 豆芽菜 韭菜 紅蘿蔔</v>
      </c>
      <c r="L3" s="499"/>
      <c r="M3" s="500"/>
      <c r="N3" s="89" t="str">
        <f>國中!K7</f>
        <v>蔬香冬粉</v>
      </c>
      <c r="O3" s="497" t="str">
        <f>國中!L7</f>
        <v>雞蛋 冬粉 時蔬 乾木耳 大蒜</v>
      </c>
      <c r="P3" s="497"/>
      <c r="Q3" s="505"/>
      <c r="R3" s="171" t="s">
        <v>10</v>
      </c>
      <c r="S3" s="171"/>
      <c r="T3" s="170"/>
      <c r="U3" s="144" t="str">
        <f>國中!N7</f>
        <v>番茄蔬湯</v>
      </c>
      <c r="V3" s="503" t="str">
        <f>國中!O7</f>
        <v>時蔬 番茄罐頭  薑 豬骨</v>
      </c>
      <c r="W3" s="503"/>
      <c r="X3" s="504"/>
      <c r="Y3" s="155"/>
      <c r="Z3" s="155"/>
      <c r="AA3" s="155"/>
      <c r="AB3" s="155"/>
      <c r="AC3" s="155"/>
      <c r="AD3" s="155"/>
      <c r="AE3" s="155"/>
    </row>
    <row r="4" spans="1:31" ht="31.5" customHeight="1">
      <c r="A4" s="173" t="str">
        <f>國中!C8</f>
        <v>J2</v>
      </c>
      <c r="B4" s="174" t="str">
        <f>國中!D8</f>
        <v>糙米飯</v>
      </c>
      <c r="C4" s="176" t="str">
        <f>國中!E8</f>
        <v>米 糙米</v>
      </c>
      <c r="D4" s="176"/>
      <c r="E4" s="176"/>
      <c r="F4" s="89" t="str">
        <f>國小!F8</f>
        <v>茶香雞翅</v>
      </c>
      <c r="G4" s="496" t="str">
        <f>國小!G8</f>
        <v>三節翅</v>
      </c>
      <c r="H4" s="497"/>
      <c r="I4" s="497"/>
      <c r="J4" s="89" t="str">
        <f>國小!H8</f>
        <v>家常豆腐</v>
      </c>
      <c r="K4" s="498" t="str">
        <f>國小!I8</f>
        <v>絞肉 豆腐 三色豆 大蒜</v>
      </c>
      <c r="L4" s="499"/>
      <c r="M4" s="500"/>
      <c r="N4" s="89" t="e">
        <f>國中!#REF!</f>
        <v>#REF!</v>
      </c>
      <c r="O4" s="497" t="e">
        <f>國中!#REF!</f>
        <v>#REF!</v>
      </c>
      <c r="P4" s="497"/>
      <c r="Q4" s="505"/>
      <c r="R4" s="171" t="s">
        <v>10</v>
      </c>
      <c r="S4" s="171"/>
      <c r="T4" s="170"/>
      <c r="U4" s="144" t="str">
        <f>國中!N8</f>
        <v>味噌海芽</v>
      </c>
      <c r="V4" s="503" t="str">
        <f>國中!O8</f>
        <v>乾海帶 味噌 薑</v>
      </c>
      <c r="W4" s="503"/>
      <c r="X4" s="504"/>
      <c r="Y4" s="155"/>
      <c r="Z4" s="155"/>
      <c r="AA4" s="155"/>
      <c r="AB4" s="155"/>
      <c r="AC4" s="155"/>
      <c r="AD4" s="155"/>
      <c r="AE4" s="155"/>
    </row>
    <row r="5" spans="1:31" ht="31.5" customHeight="1">
      <c r="A5" s="173" t="str">
        <f>國中!C9</f>
        <v>J3</v>
      </c>
      <c r="B5" s="174" t="str">
        <f>國中!D9</f>
        <v>麵食特餐</v>
      </c>
      <c r="C5" s="176" t="str">
        <f>國中!E9</f>
        <v>義大利麵</v>
      </c>
      <c r="D5" s="176"/>
      <c r="E5" s="176"/>
      <c r="F5" s="89" t="str">
        <f>國小!F9</f>
        <v>香炸魚排</v>
      </c>
      <c r="G5" s="496" t="str">
        <f>國小!G9</f>
        <v>裹粉旗魚塊</v>
      </c>
      <c r="H5" s="497"/>
      <c r="I5" s="497"/>
      <c r="J5" s="89" t="str">
        <f>國小!H9</f>
        <v>拌麵配料</v>
      </c>
      <c r="K5" s="498" t="str">
        <f>國小!I9</f>
        <v>絞肉 洋蔥 紅蘿蔔 蕃茄醬</v>
      </c>
      <c r="L5" s="499"/>
      <c r="M5" s="500"/>
      <c r="N5" s="89" t="str">
        <f>國中!K9</f>
        <v>小餐包</v>
      </c>
      <c r="O5" s="497" t="str">
        <f>國中!L9</f>
        <v>小餐包</v>
      </c>
      <c r="P5" s="497"/>
      <c r="Q5" s="505"/>
      <c r="R5" s="171" t="s">
        <v>10</v>
      </c>
      <c r="S5" s="171"/>
      <c r="T5" s="170"/>
      <c r="U5" s="144" t="str">
        <f>國中!N9</f>
        <v>玉米濃湯</v>
      </c>
      <c r="V5" s="503" t="str">
        <f>國中!O9</f>
        <v>蛋 玉米粒 玉米醬罐頭 玉米濃湯粉</v>
      </c>
      <c r="W5" s="503"/>
      <c r="X5" s="504"/>
      <c r="Y5" s="155"/>
      <c r="Z5" s="155"/>
      <c r="AA5" s="155"/>
      <c r="AB5" s="155"/>
      <c r="AC5" s="155"/>
      <c r="AD5" s="155"/>
      <c r="AE5" s="155"/>
    </row>
    <row r="6" spans="1:31" ht="36" customHeight="1">
      <c r="A6" s="173" t="str">
        <f>國中!C10</f>
        <v>J4</v>
      </c>
      <c r="B6" s="174" t="str">
        <f>國中!D10</f>
        <v>糙米飯</v>
      </c>
      <c r="C6" s="176" t="str">
        <f>國中!E10</f>
        <v>米 糙米</v>
      </c>
      <c r="D6" s="176"/>
      <c r="E6" s="176"/>
      <c r="F6" s="89" t="str">
        <f>國小!F10</f>
        <v>筍干燒肉</v>
      </c>
      <c r="G6" s="496" t="str">
        <f>國小!G10</f>
        <v>豬後腿肉 麻竹筍干 大蒜</v>
      </c>
      <c r="H6" s="497"/>
      <c r="I6" s="497"/>
      <c r="J6" s="89" t="str">
        <f>國小!H10</f>
        <v>清炒瓜苗</v>
      </c>
      <c r="K6" s="498" t="str">
        <f>國小!J10</f>
        <v xml:space="preserve"> 隼人瓜苗 雞蛋 紅蘿蔔</v>
      </c>
      <c r="L6" s="499"/>
      <c r="M6" s="500"/>
      <c r="N6" s="89" t="e">
        <f>國中!#REF!</f>
        <v>#REF!</v>
      </c>
      <c r="O6" s="497" t="e">
        <f>國中!#REF!</f>
        <v>#REF!</v>
      </c>
      <c r="P6" s="497"/>
      <c r="Q6" s="505"/>
      <c r="R6" s="171" t="s">
        <v>10</v>
      </c>
      <c r="S6" s="171"/>
      <c r="T6" s="170"/>
      <c r="U6" s="144" t="str">
        <f>國中!N10</f>
        <v>粉圓甜湯</v>
      </c>
      <c r="V6" s="503" t="str">
        <f>國中!O10</f>
        <v>粉圓 二砂糖</v>
      </c>
      <c r="W6" s="503"/>
      <c r="X6" s="504"/>
      <c r="Y6" s="155"/>
      <c r="Z6" s="155"/>
      <c r="AA6" s="155"/>
      <c r="AB6" s="155"/>
      <c r="AC6" s="155"/>
      <c r="AD6" s="155"/>
      <c r="AE6" s="155"/>
    </row>
    <row r="7" spans="1:31" ht="36" customHeight="1">
      <c r="A7" s="177" t="str">
        <f>國中!C11</f>
        <v>J5</v>
      </c>
      <c r="B7" s="178" t="str">
        <f>國中!D6</f>
        <v>燕麥飯</v>
      </c>
      <c r="C7" s="179" t="str">
        <f>國中!E6</f>
        <v>米 燕麥</v>
      </c>
      <c r="D7" s="179"/>
      <c r="E7" s="179"/>
      <c r="F7" s="89" t="str">
        <f>國小!F11</f>
        <v>豆瓣雞丁</v>
      </c>
      <c r="G7" s="496" t="str">
        <f>國小!G11</f>
        <v>肉雞 白蘿蔔 紅蘿蔔 豆瓣醬</v>
      </c>
      <c r="H7" s="497"/>
      <c r="I7" s="497"/>
      <c r="J7" s="89" t="str">
        <f>國小!H11</f>
        <v>脆拌海帶</v>
      </c>
      <c r="K7" s="498" t="str">
        <f>國小!I11</f>
        <v>豆皮 乾海帶  香油 大蒜</v>
      </c>
      <c r="L7" s="499"/>
      <c r="M7" s="500"/>
      <c r="N7" s="145" t="str">
        <f>國中!K11</f>
        <v>絞肉時蔬</v>
      </c>
      <c r="O7" s="501" t="str">
        <f>國中!L11</f>
        <v>豬絞肉 時蔬 乾木耳 大蒜</v>
      </c>
      <c r="P7" s="501"/>
      <c r="Q7" s="502"/>
      <c r="R7" s="180" t="s">
        <v>162</v>
      </c>
      <c r="S7" s="181"/>
      <c r="T7" s="182"/>
      <c r="U7" s="144" t="str">
        <f>國中!N11</f>
        <v>時瓜湯</v>
      </c>
      <c r="V7" s="503" t="str">
        <f>國中!O11</f>
        <v>時瓜 豬骨 紅蘿蔔 薑</v>
      </c>
      <c r="W7" s="503"/>
      <c r="X7" s="504"/>
      <c r="Y7" s="155"/>
      <c r="Z7" s="155"/>
      <c r="AA7" s="155"/>
      <c r="AB7" s="155"/>
      <c r="AC7" s="155"/>
      <c r="AD7" s="155"/>
      <c r="AE7" s="155"/>
    </row>
    <row r="8" spans="1:31">
      <c r="A8" s="156"/>
      <c r="B8" s="183" t="s">
        <v>64</v>
      </c>
      <c r="C8" s="184" t="s">
        <v>65</v>
      </c>
      <c r="D8" s="185"/>
      <c r="E8" s="185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227"/>
      <c r="Y8" s="155"/>
      <c r="Z8" s="155"/>
      <c r="AA8" s="155"/>
      <c r="AB8" s="155"/>
      <c r="AC8" s="155"/>
      <c r="AD8" s="155"/>
      <c r="AE8" s="155"/>
    </row>
    <row r="9" spans="1:31" ht="24.75">
      <c r="A9" s="149" t="s">
        <v>20</v>
      </c>
      <c r="B9" s="108" t="s">
        <v>2</v>
      </c>
      <c r="C9" s="150"/>
      <c r="D9" s="100"/>
      <c r="E9" s="100"/>
      <c r="F9" s="151" t="s">
        <v>4</v>
      </c>
      <c r="G9" s="100"/>
      <c r="H9" s="100"/>
      <c r="I9" s="100"/>
      <c r="J9" s="151" t="s">
        <v>6</v>
      </c>
      <c r="K9" s="100"/>
      <c r="L9" s="100"/>
      <c r="M9" s="100"/>
      <c r="N9" s="152" t="s">
        <v>8</v>
      </c>
      <c r="O9" s="100"/>
      <c r="P9" s="100"/>
      <c r="Q9" s="101"/>
      <c r="R9" s="153" t="s">
        <v>10</v>
      </c>
      <c r="S9" s="100"/>
      <c r="T9" s="101"/>
      <c r="U9" s="109" t="s">
        <v>11</v>
      </c>
      <c r="V9" s="100"/>
      <c r="W9" s="100"/>
      <c r="X9" s="228"/>
      <c r="Y9" s="41" t="s">
        <v>13</v>
      </c>
      <c r="Z9" s="42" t="s">
        <v>75</v>
      </c>
      <c r="AA9" s="43" t="s">
        <v>15</v>
      </c>
      <c r="AB9" s="42" t="s">
        <v>18</v>
      </c>
      <c r="AC9" s="43" t="s">
        <v>19</v>
      </c>
      <c r="AD9" s="44" t="s">
        <v>73</v>
      </c>
      <c r="AE9" s="45" t="s">
        <v>74</v>
      </c>
    </row>
    <row r="10" spans="1:31">
      <c r="A10" s="138">
        <f>國中!A7</f>
        <v>40644</v>
      </c>
      <c r="B10" s="81" t="str">
        <f>B3</f>
        <v>白米飯</v>
      </c>
      <c r="C10" s="22" t="str">
        <f>C3</f>
        <v>米</v>
      </c>
      <c r="D10" s="82">
        <v>10</v>
      </c>
      <c r="E10" s="31" t="s">
        <v>66</v>
      </c>
      <c r="F10" s="154" t="str">
        <f>F3</f>
        <v>咖哩絞肉</v>
      </c>
      <c r="G10" s="8" t="s">
        <v>290</v>
      </c>
      <c r="H10" s="32">
        <v>6</v>
      </c>
      <c r="I10" s="31" t="s">
        <v>66</v>
      </c>
      <c r="J10" s="154" t="str">
        <f>J3</f>
        <v>涼拌參拼</v>
      </c>
      <c r="K10" s="8" t="str">
        <f>LEFT(K3,4)</f>
        <v>豬後腿肉</v>
      </c>
      <c r="L10" s="32">
        <v>1</v>
      </c>
      <c r="M10" s="31" t="s">
        <v>66</v>
      </c>
      <c r="N10" s="154" t="str">
        <f>N3</f>
        <v>蔬香冬粉</v>
      </c>
      <c r="O10" s="30" t="s">
        <v>157</v>
      </c>
      <c r="P10" s="34">
        <v>1</v>
      </c>
      <c r="Q10" s="91" t="s">
        <v>66</v>
      </c>
      <c r="R10" s="146" t="s">
        <v>10</v>
      </c>
      <c r="S10" s="8">
        <v>7</v>
      </c>
      <c r="T10" s="91" t="s">
        <v>66</v>
      </c>
      <c r="U10" s="95" t="str">
        <f>U3</f>
        <v>番茄蔬湯</v>
      </c>
      <c r="V10" s="8" t="s">
        <v>111</v>
      </c>
      <c r="W10" s="32">
        <v>3</v>
      </c>
      <c r="X10" s="224" t="s">
        <v>66</v>
      </c>
      <c r="Y10" s="209">
        <v>5.5</v>
      </c>
      <c r="Z10" s="209">
        <v>2.1</v>
      </c>
      <c r="AA10" s="209">
        <v>2.5</v>
      </c>
      <c r="AB10" s="209">
        <v>2.5</v>
      </c>
      <c r="AC10" s="209">
        <v>727</v>
      </c>
      <c r="AD10" s="209">
        <v>262</v>
      </c>
      <c r="AE10" s="209">
        <v>115</v>
      </c>
    </row>
    <row r="11" spans="1:31">
      <c r="A11" s="210">
        <f>WEEKDAY(A10,1)</f>
        <v>2</v>
      </c>
      <c r="B11" s="8"/>
      <c r="C11" s="8"/>
      <c r="D11" s="8"/>
      <c r="E11" s="8"/>
      <c r="F11" s="83"/>
      <c r="G11" s="8" t="s">
        <v>155</v>
      </c>
      <c r="H11" s="8">
        <v>1</v>
      </c>
      <c r="I11" s="31" t="s">
        <v>66</v>
      </c>
      <c r="J11" s="83"/>
      <c r="K11" t="s">
        <v>278</v>
      </c>
      <c r="L11" s="30">
        <v>5</v>
      </c>
      <c r="M11" s="31" t="s">
        <v>66</v>
      </c>
      <c r="N11" s="83"/>
      <c r="O11" s="8" t="s">
        <v>83</v>
      </c>
      <c r="P11" s="8">
        <v>1</v>
      </c>
      <c r="Q11" s="91" t="s">
        <v>66</v>
      </c>
      <c r="R11" s="143" t="s">
        <v>69</v>
      </c>
      <c r="S11" s="28">
        <v>0.05</v>
      </c>
      <c r="T11" s="91" t="s">
        <v>66</v>
      </c>
      <c r="U11" s="8"/>
      <c r="V11" s="30" t="s">
        <v>340</v>
      </c>
      <c r="W11" s="8">
        <v>1</v>
      </c>
      <c r="X11" s="77"/>
      <c r="Y11" s="196"/>
      <c r="Z11" s="8"/>
      <c r="AA11" s="8"/>
      <c r="AB11" s="8"/>
      <c r="AC11" s="8"/>
      <c r="AD11" s="8"/>
      <c r="AE11" s="27"/>
    </row>
    <row r="12" spans="1:31">
      <c r="A12" s="139" t="str">
        <f>A3</f>
        <v>J1</v>
      </c>
      <c r="B12" s="8"/>
      <c r="C12" s="8"/>
      <c r="D12" s="8"/>
      <c r="E12" s="8"/>
      <c r="F12" s="83"/>
      <c r="G12" t="s">
        <v>291</v>
      </c>
      <c r="H12" s="33">
        <v>4</v>
      </c>
      <c r="I12" s="31" t="s">
        <v>66</v>
      </c>
      <c r="J12" s="83"/>
      <c r="K12" t="s">
        <v>279</v>
      </c>
      <c r="L12">
        <v>0.5</v>
      </c>
      <c r="M12" s="31" t="s">
        <v>66</v>
      </c>
      <c r="N12" s="83"/>
      <c r="O12" t="s">
        <v>158</v>
      </c>
      <c r="P12" s="8">
        <v>1</v>
      </c>
      <c r="Q12" s="91" t="s">
        <v>66</v>
      </c>
      <c r="R12" s="92"/>
      <c r="S12" s="8"/>
      <c r="T12" s="92"/>
      <c r="U12" s="8"/>
      <c r="V12" s="30" t="s">
        <v>100</v>
      </c>
      <c r="W12" s="8">
        <v>1</v>
      </c>
      <c r="X12" s="77"/>
      <c r="Y12" s="196"/>
      <c r="Z12" s="8"/>
      <c r="AA12" s="8"/>
      <c r="AB12" s="8"/>
      <c r="AC12" s="8"/>
      <c r="AD12" s="8"/>
      <c r="AE12" s="27"/>
    </row>
    <row r="13" spans="1:31">
      <c r="A13" s="139"/>
      <c r="B13" s="8"/>
      <c r="C13" s="8"/>
      <c r="D13" s="8"/>
      <c r="E13" s="8"/>
      <c r="F13" s="83"/>
      <c r="G13" s="13" t="s">
        <v>69</v>
      </c>
      <c r="H13" s="220">
        <v>0.05</v>
      </c>
      <c r="I13" s="31" t="s">
        <v>66</v>
      </c>
      <c r="J13" s="83"/>
      <c r="K13" t="s">
        <v>154</v>
      </c>
      <c r="L13" s="30">
        <v>0.5</v>
      </c>
      <c r="M13" s="31"/>
      <c r="N13" s="83"/>
      <c r="O13" s="8" t="s">
        <v>159</v>
      </c>
      <c r="P13" s="8"/>
      <c r="Q13" s="91"/>
      <c r="R13" s="92"/>
      <c r="S13" s="8"/>
      <c r="T13" s="92"/>
      <c r="U13" s="8"/>
      <c r="V13" s="30" t="s">
        <v>113</v>
      </c>
      <c r="W13" s="8"/>
      <c r="X13" s="77"/>
      <c r="Y13" s="196"/>
      <c r="Z13" s="8"/>
      <c r="AA13" s="8"/>
      <c r="AB13" s="8"/>
      <c r="AC13" s="8"/>
      <c r="AD13" s="8"/>
      <c r="AE13" s="27"/>
    </row>
    <row r="14" spans="1:31">
      <c r="A14" s="92"/>
      <c r="B14" s="8"/>
      <c r="C14" s="8"/>
      <c r="D14" s="8"/>
      <c r="E14" s="8"/>
      <c r="F14" s="83"/>
      <c r="G14" s="8" t="str">
        <f>RIGHT(G3,4)</f>
        <v xml:space="preserve"> 咖哩粉</v>
      </c>
      <c r="J14" s="83"/>
      <c r="K14" s="13" t="s">
        <v>69</v>
      </c>
      <c r="L14" s="220">
        <v>0.05</v>
      </c>
      <c r="M14" s="31" t="s">
        <v>66</v>
      </c>
      <c r="N14" s="83"/>
      <c r="O14" s="13" t="s">
        <v>69</v>
      </c>
      <c r="P14" s="28">
        <v>0.05</v>
      </c>
      <c r="Q14" s="91" t="s">
        <v>66</v>
      </c>
      <c r="R14" s="92"/>
      <c r="S14" s="8"/>
      <c r="T14" s="92"/>
      <c r="U14" s="8"/>
      <c r="W14" s="8"/>
      <c r="X14" s="211"/>
      <c r="Y14" s="196"/>
      <c r="Z14" s="8"/>
      <c r="AA14" s="8"/>
      <c r="AB14" s="8"/>
      <c r="AC14" s="8"/>
      <c r="AD14" s="8"/>
      <c r="AE14" s="27"/>
    </row>
    <row r="15" spans="1:31">
      <c r="A15" s="101"/>
      <c r="B15" s="100"/>
      <c r="C15" s="100"/>
      <c r="D15" s="100"/>
      <c r="E15" s="100"/>
      <c r="F15" s="106"/>
      <c r="G15" s="100"/>
      <c r="H15" s="100"/>
      <c r="I15" s="100"/>
      <c r="J15" s="106"/>
      <c r="M15" s="148" t="s">
        <v>66</v>
      </c>
      <c r="N15" s="106"/>
      <c r="O15" s="100"/>
      <c r="P15" s="100"/>
      <c r="Q15" s="101"/>
      <c r="R15" s="101"/>
      <c r="S15" s="100"/>
      <c r="T15" s="101"/>
      <c r="U15" s="100"/>
      <c r="V15" s="100"/>
      <c r="W15" s="100"/>
      <c r="X15" s="77"/>
      <c r="Y15" s="196"/>
      <c r="Z15" s="8"/>
      <c r="AA15" s="8"/>
      <c r="AB15" s="8"/>
      <c r="AC15" s="8"/>
      <c r="AD15" s="8"/>
      <c r="AE15" s="27"/>
    </row>
    <row r="16" spans="1:31">
      <c r="A16" s="140">
        <f>國中!A8</f>
        <v>40645</v>
      </c>
      <c r="B16" s="8" t="str">
        <f>B4</f>
        <v>糙米飯</v>
      </c>
      <c r="C16" s="8" t="s">
        <v>76</v>
      </c>
      <c r="D16" s="8">
        <v>7</v>
      </c>
      <c r="E16" s="31" t="s">
        <v>66</v>
      </c>
      <c r="F16" s="83" t="str">
        <f>F4</f>
        <v>茶香雞翅</v>
      </c>
      <c r="G16" s="8" t="s">
        <v>102</v>
      </c>
      <c r="H16" s="8">
        <v>9</v>
      </c>
      <c r="I16" s="31" t="s">
        <v>66</v>
      </c>
      <c r="J16" s="83" t="str">
        <f>J4</f>
        <v>家常豆腐</v>
      </c>
      <c r="K16" s="8" t="s">
        <v>122</v>
      </c>
      <c r="L16" s="32">
        <v>4</v>
      </c>
      <c r="M16" s="31" t="s">
        <v>66</v>
      </c>
      <c r="N16" s="83" t="e">
        <f>N4</f>
        <v>#REF!</v>
      </c>
      <c r="O16" s="8" t="s">
        <v>122</v>
      </c>
      <c r="P16" s="32">
        <v>4</v>
      </c>
      <c r="Q16" s="91" t="s">
        <v>66</v>
      </c>
      <c r="R16" s="146" t="s">
        <v>10</v>
      </c>
      <c r="S16" s="8">
        <v>7</v>
      </c>
      <c r="T16" s="91" t="s">
        <v>66</v>
      </c>
      <c r="U16" s="8" t="str">
        <f>U4</f>
        <v>味噌海芽</v>
      </c>
      <c r="V16" s="8" t="s">
        <v>86</v>
      </c>
      <c r="W16" s="29">
        <v>0.1</v>
      </c>
      <c r="X16" s="224" t="s">
        <v>66</v>
      </c>
      <c r="Y16" s="209">
        <v>6</v>
      </c>
      <c r="Z16" s="209">
        <v>1.4</v>
      </c>
      <c r="AA16" s="209">
        <v>2.8</v>
      </c>
      <c r="AB16" s="209">
        <v>2.6</v>
      </c>
      <c r="AC16" s="209">
        <v>726</v>
      </c>
      <c r="AD16" s="209">
        <v>190</v>
      </c>
      <c r="AE16" s="209">
        <v>100</v>
      </c>
    </row>
    <row r="17" spans="1:31">
      <c r="A17" s="210">
        <f>WEEKDAY(A16,1)</f>
        <v>3</v>
      </c>
      <c r="B17" s="8"/>
      <c r="C17" s="8" t="s">
        <v>77</v>
      </c>
      <c r="D17" s="8">
        <v>3</v>
      </c>
      <c r="E17" s="31" t="s">
        <v>66</v>
      </c>
      <c r="F17" s="83"/>
      <c r="G17" s="8"/>
      <c r="H17" s="8"/>
      <c r="J17" s="83"/>
      <c r="K17" s="30" t="s">
        <v>296</v>
      </c>
      <c r="L17" s="34">
        <f>1*$C$9</f>
        <v>0</v>
      </c>
      <c r="M17" s="31" t="s">
        <v>66</v>
      </c>
      <c r="N17" s="83"/>
      <c r="O17" s="30" t="s">
        <v>157</v>
      </c>
      <c r="P17" s="30">
        <v>1</v>
      </c>
      <c r="Q17" s="91" t="s">
        <v>66</v>
      </c>
      <c r="R17" s="143" t="s">
        <v>69</v>
      </c>
      <c r="S17" s="28">
        <v>0.05</v>
      </c>
      <c r="T17" s="91" t="s">
        <v>66</v>
      </c>
      <c r="U17" s="8"/>
      <c r="V17" s="30" t="s">
        <v>100</v>
      </c>
      <c r="W17" s="8"/>
      <c r="X17" s="211" t="s">
        <v>66</v>
      </c>
      <c r="Y17" s="196"/>
      <c r="Z17" s="8"/>
      <c r="AA17" s="8"/>
      <c r="AB17" s="8"/>
      <c r="AC17" s="8"/>
      <c r="AD17" s="8"/>
      <c r="AE17" s="27"/>
    </row>
    <row r="18" spans="1:31">
      <c r="A18" s="92" t="str">
        <f>A4</f>
        <v>J2</v>
      </c>
      <c r="B18" s="8"/>
      <c r="C18" s="8"/>
      <c r="D18" s="8"/>
      <c r="E18" s="8"/>
      <c r="F18" s="83"/>
      <c r="G18" s="8"/>
      <c r="H18" s="8"/>
      <c r="I18" s="8"/>
      <c r="J18" s="83"/>
      <c r="K18" s="30" t="s">
        <v>161</v>
      </c>
      <c r="L18" s="8">
        <v>1</v>
      </c>
      <c r="M18" s="31" t="s">
        <v>66</v>
      </c>
      <c r="N18" s="83"/>
      <c r="O18" s="30" t="s">
        <v>107</v>
      </c>
      <c r="P18" s="8">
        <v>1</v>
      </c>
      <c r="Q18" s="91" t="s">
        <v>66</v>
      </c>
      <c r="R18" s="92"/>
      <c r="S18" s="8"/>
      <c r="T18" s="92"/>
      <c r="U18" s="8"/>
      <c r="V18" s="30" t="s">
        <v>119</v>
      </c>
      <c r="W18" s="8"/>
      <c r="X18" s="211" t="s">
        <v>66</v>
      </c>
      <c r="Y18" s="196"/>
      <c r="Z18" s="8"/>
      <c r="AA18" s="8"/>
      <c r="AB18" s="8"/>
      <c r="AC18" s="8"/>
      <c r="AD18" s="8"/>
      <c r="AE18" s="27"/>
    </row>
    <row r="19" spans="1:31">
      <c r="A19" s="92"/>
      <c r="B19" s="8"/>
      <c r="C19" s="8"/>
      <c r="D19" s="8"/>
      <c r="E19" s="8"/>
      <c r="F19" s="83"/>
      <c r="G19" s="8"/>
      <c r="H19" s="8"/>
      <c r="I19" s="8"/>
      <c r="J19" s="83"/>
      <c r="K19" s="13" t="s">
        <v>69</v>
      </c>
      <c r="L19" s="220">
        <v>0.05</v>
      </c>
      <c r="M19" s="31" t="s">
        <v>66</v>
      </c>
      <c r="N19" s="83"/>
      <c r="O19" s="13" t="s">
        <v>69</v>
      </c>
      <c r="P19" s="220">
        <v>0.05</v>
      </c>
      <c r="Q19" s="91" t="s">
        <v>66</v>
      </c>
      <c r="R19" s="92"/>
      <c r="S19" s="8"/>
      <c r="T19" s="92"/>
      <c r="U19" s="8"/>
      <c r="X19" s="77"/>
      <c r="Y19" s="196"/>
      <c r="Z19" s="8"/>
      <c r="AA19" s="8"/>
      <c r="AB19" s="8"/>
      <c r="AC19" s="8"/>
      <c r="AD19" s="8"/>
      <c r="AE19" s="27"/>
    </row>
    <row r="20" spans="1:31">
      <c r="A20" s="92"/>
      <c r="B20" s="8"/>
      <c r="C20" s="8"/>
      <c r="D20" s="8"/>
      <c r="E20" s="8"/>
      <c r="F20" s="83"/>
      <c r="G20" s="8"/>
      <c r="H20" s="8"/>
      <c r="I20" s="8"/>
      <c r="J20" s="83"/>
      <c r="M20" s="8"/>
      <c r="N20" s="83"/>
      <c r="O20" s="8"/>
      <c r="P20" s="8"/>
      <c r="Q20" s="92"/>
      <c r="R20" s="92"/>
      <c r="S20" s="8"/>
      <c r="T20" s="92"/>
      <c r="U20" s="8"/>
      <c r="V20" s="8"/>
      <c r="W20" s="8"/>
      <c r="X20" s="77"/>
      <c r="Y20" s="196"/>
      <c r="Z20" s="8"/>
      <c r="AA20" s="8"/>
      <c r="AB20" s="8"/>
      <c r="AC20" s="8"/>
      <c r="AD20" s="8"/>
      <c r="AE20" s="27"/>
    </row>
    <row r="21" spans="1:31">
      <c r="A21" s="101"/>
      <c r="B21" s="100"/>
      <c r="C21" s="100"/>
      <c r="D21" s="100"/>
      <c r="E21" s="100"/>
      <c r="F21" s="106"/>
      <c r="G21" s="100"/>
      <c r="H21" s="100"/>
      <c r="I21" s="100"/>
      <c r="J21" s="106"/>
      <c r="K21" s="100"/>
      <c r="L21" s="100"/>
      <c r="M21" s="100"/>
      <c r="N21" s="106"/>
      <c r="O21" s="100"/>
      <c r="P21" s="100"/>
      <c r="Q21" s="101"/>
      <c r="R21" s="101"/>
      <c r="S21" s="100"/>
      <c r="T21" s="101"/>
      <c r="U21" s="100"/>
      <c r="V21" s="100"/>
      <c r="W21" s="100"/>
      <c r="X21" s="77"/>
      <c r="Y21" s="196"/>
      <c r="Z21" s="8"/>
      <c r="AA21" s="8"/>
      <c r="AB21" s="8"/>
      <c r="AC21" s="8"/>
      <c r="AD21" s="8"/>
      <c r="AE21" s="27"/>
    </row>
    <row r="22" spans="1:31">
      <c r="A22" s="140">
        <f>國中!A9</f>
        <v>40646</v>
      </c>
      <c r="B22" s="8" t="str">
        <f>B5</f>
        <v>麵食特餐</v>
      </c>
      <c r="C22" s="8" t="str">
        <f>C5</f>
        <v>義大利麵</v>
      </c>
      <c r="D22" s="8">
        <v>5</v>
      </c>
      <c r="E22" s="31" t="s">
        <v>66</v>
      </c>
      <c r="F22" s="83" t="str">
        <f>F5</f>
        <v>香炸魚排</v>
      </c>
      <c r="G22" s="13" t="s">
        <v>283</v>
      </c>
      <c r="H22" s="8">
        <v>6</v>
      </c>
      <c r="I22" s="31" t="s">
        <v>66</v>
      </c>
      <c r="J22" s="83" t="str">
        <f>J5</f>
        <v>拌麵配料</v>
      </c>
      <c r="K22" s="8" t="s">
        <v>289</v>
      </c>
      <c r="L22" s="218">
        <f>1.6*$C$9</f>
        <v>0</v>
      </c>
      <c r="M22" s="31" t="s">
        <v>66</v>
      </c>
      <c r="N22" s="83" t="str">
        <f>N5</f>
        <v>小餐包</v>
      </c>
      <c r="O22" t="str">
        <f>O5</f>
        <v>小餐包</v>
      </c>
      <c r="P22" s="8">
        <v>3</v>
      </c>
      <c r="Q22" s="91" t="s">
        <v>66</v>
      </c>
      <c r="R22" s="146" t="s">
        <v>10</v>
      </c>
      <c r="S22" s="8">
        <v>7</v>
      </c>
      <c r="T22" s="91" t="s">
        <v>66</v>
      </c>
      <c r="U22" s="8" t="str">
        <f>U5</f>
        <v>玉米濃湯</v>
      </c>
      <c r="V22" s="8" t="s">
        <v>89</v>
      </c>
      <c r="W22" s="8">
        <v>0.6</v>
      </c>
      <c r="X22" s="224" t="s">
        <v>66</v>
      </c>
      <c r="Y22" s="209">
        <v>5</v>
      </c>
      <c r="Z22" s="209">
        <v>1.6</v>
      </c>
      <c r="AA22" s="209">
        <v>3.3</v>
      </c>
      <c r="AB22" s="209">
        <v>2.5</v>
      </c>
      <c r="AC22" s="209">
        <v>684</v>
      </c>
      <c r="AD22" s="209">
        <v>245</v>
      </c>
      <c r="AE22" s="209">
        <v>326</v>
      </c>
    </row>
    <row r="23" spans="1:31">
      <c r="A23" s="210">
        <f>WEEKDAY(A22,1)</f>
        <v>4</v>
      </c>
      <c r="B23" s="8"/>
      <c r="C23" s="8"/>
      <c r="D23" s="8"/>
      <c r="E23" s="31" t="s">
        <v>66</v>
      </c>
      <c r="F23" s="83"/>
      <c r="G23" s="8"/>
      <c r="H23" s="8"/>
      <c r="J23" s="83"/>
      <c r="K23" s="30" t="s">
        <v>88</v>
      </c>
      <c r="L23" s="218">
        <v>1.5</v>
      </c>
      <c r="M23" s="31" t="s">
        <v>66</v>
      </c>
      <c r="N23" s="83"/>
      <c r="O23" s="8"/>
      <c r="P23" s="8"/>
      <c r="Q23" s="92"/>
      <c r="R23" s="143" t="s">
        <v>69</v>
      </c>
      <c r="S23" s="28">
        <v>0.05</v>
      </c>
      <c r="T23" s="91" t="s">
        <v>66</v>
      </c>
      <c r="U23" s="8"/>
      <c r="V23" s="8" t="s">
        <v>98</v>
      </c>
      <c r="W23" s="8">
        <v>2</v>
      </c>
      <c r="X23" s="211" t="s">
        <v>66</v>
      </c>
      <c r="Y23" s="196"/>
      <c r="Z23" s="8"/>
      <c r="AA23" s="8"/>
      <c r="AB23" s="8"/>
      <c r="AC23" s="8"/>
      <c r="AD23" s="8"/>
      <c r="AE23" s="27"/>
    </row>
    <row r="24" spans="1:31">
      <c r="A24" s="92" t="str">
        <f>A5</f>
        <v>J3</v>
      </c>
      <c r="B24" s="8"/>
      <c r="C24" s="8"/>
      <c r="D24" s="8"/>
      <c r="E24" s="8"/>
      <c r="F24" s="83"/>
      <c r="G24" s="8"/>
      <c r="H24" s="8"/>
      <c r="J24" s="83"/>
      <c r="K24" s="30" t="s">
        <v>160</v>
      </c>
      <c r="L24" s="218">
        <v>1.5</v>
      </c>
      <c r="M24" s="31" t="s">
        <v>66</v>
      </c>
      <c r="N24" s="83"/>
      <c r="O24" s="8"/>
      <c r="P24" s="8"/>
      <c r="Q24" s="92"/>
      <c r="R24" s="143"/>
      <c r="S24" s="28"/>
      <c r="T24" s="91"/>
      <c r="U24" s="8"/>
      <c r="V24" s="13" t="s">
        <v>99</v>
      </c>
      <c r="W24" s="8">
        <v>2</v>
      </c>
      <c r="X24" s="211" t="s">
        <v>66</v>
      </c>
      <c r="Y24" s="196"/>
      <c r="Z24" s="8"/>
      <c r="AA24" s="8"/>
      <c r="AB24" s="8"/>
      <c r="AC24" s="8"/>
      <c r="AD24" s="8"/>
      <c r="AE24" s="27"/>
    </row>
    <row r="25" spans="1:31">
      <c r="A25" s="92"/>
      <c r="B25" s="8"/>
      <c r="C25" s="8"/>
      <c r="D25" s="8"/>
      <c r="E25" s="8"/>
      <c r="F25" s="83"/>
      <c r="G25" s="8"/>
      <c r="H25" s="8"/>
      <c r="I25" s="8"/>
      <c r="J25" s="83"/>
      <c r="K25" s="13" t="s">
        <v>69</v>
      </c>
      <c r="L25" s="28">
        <v>0.05</v>
      </c>
      <c r="M25" s="31" t="s">
        <v>66</v>
      </c>
      <c r="N25" s="83"/>
      <c r="O25" s="8"/>
      <c r="P25" s="8"/>
      <c r="Q25" s="92"/>
      <c r="R25" s="92"/>
      <c r="S25" s="8"/>
      <c r="T25" s="92"/>
      <c r="U25" s="8"/>
      <c r="V25" s="13" t="s">
        <v>101</v>
      </c>
      <c r="W25" s="29">
        <v>0.1</v>
      </c>
      <c r="X25" s="77"/>
      <c r="Y25" s="196"/>
      <c r="Z25" s="8"/>
      <c r="AA25" s="8"/>
      <c r="AB25" s="8"/>
      <c r="AC25" s="8"/>
      <c r="AD25" s="8"/>
      <c r="AE25" s="27"/>
    </row>
    <row r="26" spans="1:31">
      <c r="A26" s="101"/>
      <c r="B26" s="100"/>
      <c r="C26" s="100"/>
      <c r="D26" s="100"/>
      <c r="E26" s="100"/>
      <c r="F26" s="106"/>
      <c r="G26" s="100"/>
      <c r="H26" s="100"/>
      <c r="I26" s="100"/>
      <c r="J26" s="106"/>
      <c r="K26" s="147" t="s">
        <v>339</v>
      </c>
      <c r="L26" s="100"/>
      <c r="M26" s="100"/>
      <c r="N26" s="106"/>
      <c r="O26" s="100"/>
      <c r="P26" s="100"/>
      <c r="Q26" s="101"/>
      <c r="R26" s="101"/>
      <c r="S26" s="100"/>
      <c r="T26" s="101"/>
      <c r="U26" s="100"/>
      <c r="V26" s="100"/>
      <c r="W26" s="100"/>
      <c r="X26" s="213"/>
      <c r="Y26" s="196"/>
      <c r="Z26" s="8"/>
      <c r="AA26" s="8"/>
      <c r="AB26" s="8"/>
      <c r="AC26" s="8"/>
      <c r="AD26" s="8"/>
      <c r="AE26" s="27"/>
    </row>
    <row r="27" spans="1:31">
      <c r="A27" s="140">
        <f>國中!A10</f>
        <v>40647</v>
      </c>
      <c r="B27" s="8" t="str">
        <f>B6</f>
        <v>糙米飯</v>
      </c>
      <c r="C27" s="8" t="s">
        <v>25</v>
      </c>
      <c r="D27" s="8">
        <v>7</v>
      </c>
      <c r="E27" s="31" t="s">
        <v>66</v>
      </c>
      <c r="F27" s="83" t="str">
        <f>F6</f>
        <v>筍干燒肉</v>
      </c>
      <c r="G27" s="8" t="s">
        <v>84</v>
      </c>
      <c r="H27" s="32">
        <v>9</v>
      </c>
      <c r="I27" s="31" t="s">
        <v>66</v>
      </c>
      <c r="J27" s="83" t="str">
        <f>J6</f>
        <v>清炒瓜苗</v>
      </c>
      <c r="K27" s="8" t="s">
        <v>187</v>
      </c>
      <c r="L27" s="74">
        <f>2*$C$9</f>
        <v>0</v>
      </c>
      <c r="M27" s="31" t="s">
        <v>66</v>
      </c>
      <c r="N27" s="83" t="e">
        <f>N6</f>
        <v>#REF!</v>
      </c>
      <c r="O27" s="8" t="s">
        <v>78</v>
      </c>
      <c r="P27" s="74">
        <v>0.3</v>
      </c>
      <c r="Q27" s="91" t="s">
        <v>66</v>
      </c>
      <c r="R27" s="146" t="s">
        <v>10</v>
      </c>
      <c r="S27" s="8">
        <v>7</v>
      </c>
      <c r="T27" s="91" t="s">
        <v>66</v>
      </c>
      <c r="U27" s="8" t="str">
        <f>U6</f>
        <v>粉圓甜湯</v>
      </c>
      <c r="V27" s="30" t="str">
        <f>LEFT(V6,2)</f>
        <v>粉圓</v>
      </c>
      <c r="W27" s="8"/>
      <c r="X27" s="77"/>
      <c r="Y27" s="209">
        <v>5.5</v>
      </c>
      <c r="Z27" s="209">
        <v>1.7</v>
      </c>
      <c r="AA27" s="209">
        <v>2.1</v>
      </c>
      <c r="AB27" s="209">
        <v>3</v>
      </c>
      <c r="AC27" s="209">
        <v>678</v>
      </c>
      <c r="AD27" s="209">
        <v>152</v>
      </c>
      <c r="AE27" s="209">
        <v>186</v>
      </c>
    </row>
    <row r="28" spans="1:31">
      <c r="A28" s="210">
        <f>WEEKDAY(A27,1)</f>
        <v>5</v>
      </c>
      <c r="B28" s="8"/>
      <c r="C28" s="8" t="s">
        <v>77</v>
      </c>
      <c r="D28" s="8">
        <v>3</v>
      </c>
      <c r="E28" s="31" t="s">
        <v>66</v>
      </c>
      <c r="F28" s="83"/>
      <c r="G28" s="8" t="s">
        <v>156</v>
      </c>
      <c r="H28" s="74">
        <v>4</v>
      </c>
      <c r="I28" s="31" t="s">
        <v>66</v>
      </c>
      <c r="J28" s="83"/>
      <c r="K28" t="s">
        <v>286</v>
      </c>
      <c r="L28" s="33">
        <f>3.4*$C$9</f>
        <v>0</v>
      </c>
      <c r="M28" s="31" t="s">
        <v>66</v>
      </c>
      <c r="N28" s="83"/>
      <c r="O28" s="30" t="s">
        <v>79</v>
      </c>
      <c r="P28" s="32">
        <v>6</v>
      </c>
      <c r="Q28" s="91" t="s">
        <v>66</v>
      </c>
      <c r="R28" s="143" t="s">
        <v>69</v>
      </c>
      <c r="S28" s="28">
        <v>0.05</v>
      </c>
      <c r="T28" s="91" t="s">
        <v>66</v>
      </c>
      <c r="U28" s="8"/>
      <c r="V28" s="8" t="s">
        <v>97</v>
      </c>
      <c r="W28" s="8">
        <v>1</v>
      </c>
      <c r="X28" s="211" t="s">
        <v>66</v>
      </c>
      <c r="Y28" s="196"/>
      <c r="Z28" s="8"/>
      <c r="AA28" s="8"/>
      <c r="AB28" s="8"/>
      <c r="AC28" s="8"/>
      <c r="AD28" s="8"/>
      <c r="AE28" s="27"/>
    </row>
    <row r="29" spans="1:31">
      <c r="A29" s="92" t="str">
        <f>A6</f>
        <v>J4</v>
      </c>
      <c r="B29" s="8"/>
      <c r="C29" s="8"/>
      <c r="D29" s="8"/>
      <c r="E29" s="31"/>
      <c r="F29" s="83"/>
      <c r="G29" s="13" t="s">
        <v>69</v>
      </c>
      <c r="H29" s="35">
        <v>1</v>
      </c>
      <c r="I29" s="31" t="s">
        <v>66</v>
      </c>
      <c r="J29" s="83"/>
      <c r="K29" t="s">
        <v>295</v>
      </c>
      <c r="L29" s="30">
        <v>1</v>
      </c>
      <c r="M29" s="31"/>
      <c r="N29" s="83"/>
      <c r="O29" s="30" t="s">
        <v>112</v>
      </c>
      <c r="P29" s="30">
        <v>1</v>
      </c>
      <c r="Q29" s="91" t="s">
        <v>66</v>
      </c>
      <c r="R29" s="143"/>
      <c r="S29" s="28"/>
      <c r="T29" s="91"/>
      <c r="U29" s="8"/>
      <c r="W29" s="8">
        <v>1</v>
      </c>
      <c r="X29" s="211" t="s">
        <v>66</v>
      </c>
      <c r="Y29" s="196"/>
      <c r="Z29" s="8"/>
      <c r="AA29" s="8"/>
      <c r="AB29" s="8"/>
      <c r="AC29" s="8"/>
      <c r="AD29" s="8"/>
      <c r="AE29" s="27"/>
    </row>
    <row r="30" spans="1:31">
      <c r="A30" s="92"/>
      <c r="B30" s="8"/>
      <c r="C30" s="8"/>
      <c r="D30" s="8"/>
      <c r="E30" s="31"/>
      <c r="F30" s="83"/>
      <c r="H30" s="220">
        <v>0.05</v>
      </c>
      <c r="I30" s="148" t="s">
        <v>66</v>
      </c>
      <c r="J30" s="83"/>
      <c r="K30" s="13" t="s">
        <v>69</v>
      </c>
      <c r="L30" s="220">
        <v>0.05</v>
      </c>
      <c r="M30" s="31"/>
      <c r="N30" s="83"/>
      <c r="O30" s="30" t="s">
        <v>80</v>
      </c>
      <c r="P30" s="220">
        <v>0.01</v>
      </c>
      <c r="Q30" s="91" t="s">
        <v>66</v>
      </c>
      <c r="R30" s="143"/>
      <c r="S30" s="28"/>
      <c r="T30" s="91"/>
      <c r="U30" s="8"/>
      <c r="W30" s="8">
        <v>1</v>
      </c>
      <c r="X30" s="211" t="s">
        <v>66</v>
      </c>
      <c r="Y30" s="196"/>
      <c r="Z30" s="8"/>
      <c r="AA30" s="8"/>
      <c r="AB30" s="8"/>
      <c r="AC30" s="8"/>
      <c r="AD30" s="8"/>
      <c r="AE30" s="27"/>
    </row>
    <row r="31" spans="1:31">
      <c r="A31" s="92"/>
      <c r="B31" s="8"/>
      <c r="C31" s="8"/>
      <c r="D31" s="8"/>
      <c r="E31" s="8"/>
      <c r="F31" s="83"/>
      <c r="J31" s="83"/>
      <c r="L31" s="8"/>
      <c r="M31" s="8"/>
      <c r="N31" s="83"/>
      <c r="O31" s="13" t="s">
        <v>69</v>
      </c>
      <c r="P31" s="220">
        <v>0.05</v>
      </c>
      <c r="Q31" s="91" t="s">
        <v>66</v>
      </c>
      <c r="R31" s="92"/>
      <c r="S31" s="8"/>
      <c r="T31" s="92"/>
      <c r="U31" s="8"/>
      <c r="V31" s="8"/>
      <c r="W31" s="8"/>
      <c r="X31" s="77"/>
      <c r="Y31" s="196"/>
      <c r="Z31" s="8"/>
      <c r="AA31" s="8"/>
      <c r="AB31" s="8"/>
      <c r="AC31" s="8"/>
      <c r="AD31" s="8"/>
      <c r="AE31" s="27"/>
    </row>
    <row r="32" spans="1:31">
      <c r="A32" s="101"/>
      <c r="B32" s="100"/>
      <c r="C32" s="100"/>
      <c r="D32" s="100"/>
      <c r="E32" s="100"/>
      <c r="F32" s="106"/>
      <c r="G32" s="100"/>
      <c r="H32" s="100"/>
      <c r="J32" s="106"/>
      <c r="K32" s="100"/>
      <c r="L32" s="100"/>
      <c r="M32" s="100"/>
      <c r="N32" s="106"/>
      <c r="O32" s="100"/>
      <c r="P32" s="100"/>
      <c r="Q32" s="101"/>
      <c r="R32" s="101"/>
      <c r="S32" s="100"/>
      <c r="T32" s="101"/>
      <c r="U32" s="100"/>
      <c r="V32" s="100"/>
      <c r="W32" s="100"/>
      <c r="X32" s="77"/>
      <c r="Y32" s="196"/>
      <c r="Z32" s="8"/>
      <c r="AA32" s="8"/>
      <c r="AB32" s="8"/>
      <c r="AC32" s="8"/>
      <c r="AD32" s="8"/>
      <c r="AE32" s="27"/>
    </row>
    <row r="33" spans="1:31">
      <c r="A33" s="140">
        <f>國中!A11</f>
        <v>40648</v>
      </c>
      <c r="B33" s="8" t="str">
        <f>B7</f>
        <v>燕麥飯</v>
      </c>
      <c r="C33" s="8" t="s">
        <v>25</v>
      </c>
      <c r="D33" s="82">
        <v>10</v>
      </c>
      <c r="E33" s="31" t="s">
        <v>66</v>
      </c>
      <c r="F33" s="83" t="str">
        <f>F7</f>
        <v>豆瓣雞丁</v>
      </c>
      <c r="G33" s="8" t="s">
        <v>85</v>
      </c>
      <c r="H33" s="8">
        <v>6</v>
      </c>
      <c r="I33" s="31" t="s">
        <v>66</v>
      </c>
      <c r="J33" s="83" t="str">
        <f>J7</f>
        <v>脆拌海帶</v>
      </c>
      <c r="K33" t="str">
        <f>LEFT(K7,2)</f>
        <v>豆皮</v>
      </c>
      <c r="L33" s="74">
        <v>0.3</v>
      </c>
      <c r="M33" s="31" t="s">
        <v>66</v>
      </c>
      <c r="N33" s="83" t="str">
        <f>N7</f>
        <v>絞肉時蔬</v>
      </c>
      <c r="O33" s="8" t="s">
        <v>108</v>
      </c>
      <c r="P33" s="8">
        <v>3</v>
      </c>
      <c r="Q33" s="91" t="s">
        <v>66</v>
      </c>
      <c r="R33" s="146" t="str">
        <f>R7</f>
        <v>有機</v>
      </c>
      <c r="S33" s="8">
        <v>7</v>
      </c>
      <c r="T33" s="91" t="s">
        <v>66</v>
      </c>
      <c r="U33" s="8" t="str">
        <f>U7</f>
        <v>時瓜湯</v>
      </c>
      <c r="V33" s="8" t="s">
        <v>96</v>
      </c>
      <c r="W33" s="32">
        <v>4</v>
      </c>
      <c r="X33" s="224" t="s">
        <v>66</v>
      </c>
      <c r="Y33" s="209">
        <v>6.5</v>
      </c>
      <c r="Z33" s="209">
        <v>2</v>
      </c>
      <c r="AA33" s="209">
        <v>2.4</v>
      </c>
      <c r="AB33" s="209">
        <v>2.9</v>
      </c>
      <c r="AC33" s="209">
        <v>768</v>
      </c>
      <c r="AD33" s="209">
        <v>159</v>
      </c>
      <c r="AE33" s="209">
        <v>145</v>
      </c>
    </row>
    <row r="34" spans="1:31">
      <c r="A34" s="210">
        <f>WEEKDAY(A33,1)</f>
        <v>6</v>
      </c>
      <c r="B34" s="8"/>
      <c r="C34" s="8" t="str">
        <f>LEFT(B33,2)</f>
        <v>燕麥</v>
      </c>
      <c r="D34" s="261">
        <v>0.4</v>
      </c>
      <c r="E34" s="31" t="s">
        <v>66</v>
      </c>
      <c r="F34" s="83"/>
      <c r="G34" s="30" t="s">
        <v>91</v>
      </c>
      <c r="H34" s="33">
        <v>2</v>
      </c>
      <c r="I34" s="31" t="s">
        <v>66</v>
      </c>
      <c r="J34" s="83"/>
      <c r="K34" t="s">
        <v>341</v>
      </c>
      <c r="L34" s="74">
        <v>3</v>
      </c>
      <c r="M34" s="31" t="s">
        <v>66</v>
      </c>
      <c r="N34" s="83"/>
      <c r="O34" s="30" t="s">
        <v>91</v>
      </c>
      <c r="P34" s="8">
        <v>3</v>
      </c>
      <c r="Q34" s="91" t="s">
        <v>66</v>
      </c>
      <c r="R34" s="143" t="s">
        <v>69</v>
      </c>
      <c r="S34" s="28">
        <v>0.05</v>
      </c>
      <c r="T34" s="91" t="s">
        <v>66</v>
      </c>
      <c r="U34" s="8"/>
      <c r="V34" s="30" t="s">
        <v>112</v>
      </c>
      <c r="W34" s="8">
        <v>1</v>
      </c>
      <c r="X34" s="211" t="s">
        <v>66</v>
      </c>
      <c r="Y34" s="196"/>
      <c r="Z34" s="8"/>
      <c r="AA34" s="8"/>
      <c r="AB34" s="8"/>
      <c r="AC34" s="8"/>
      <c r="AD34" s="8"/>
      <c r="AE34" s="27"/>
    </row>
    <row r="35" spans="1:31">
      <c r="A35" s="92" t="str">
        <f>A7</f>
        <v>J5</v>
      </c>
      <c r="B35" s="8"/>
      <c r="C35" s="8"/>
      <c r="D35" s="8"/>
      <c r="E35" s="8"/>
      <c r="F35" s="83"/>
      <c r="G35" s="8" t="s">
        <v>267</v>
      </c>
      <c r="H35" s="220">
        <v>0.05</v>
      </c>
      <c r="I35" s="31" t="s">
        <v>66</v>
      </c>
      <c r="J35" s="83"/>
      <c r="K35" s="13" t="s">
        <v>69</v>
      </c>
      <c r="L35" s="220">
        <v>0.05</v>
      </c>
      <c r="M35" s="31" t="s">
        <v>66</v>
      </c>
      <c r="N35" s="83"/>
      <c r="O35" s="30" t="s">
        <v>70</v>
      </c>
      <c r="P35" s="30">
        <v>1</v>
      </c>
      <c r="Q35" s="91" t="s">
        <v>66</v>
      </c>
      <c r="R35" s="92"/>
      <c r="S35" s="8"/>
      <c r="T35" s="92"/>
      <c r="U35" s="8"/>
      <c r="V35" s="30" t="s">
        <v>100</v>
      </c>
      <c r="W35" s="8">
        <v>1</v>
      </c>
      <c r="X35" s="211" t="s">
        <v>66</v>
      </c>
      <c r="Y35" s="196"/>
      <c r="Z35" s="8"/>
      <c r="AA35" s="8"/>
      <c r="AB35" s="8"/>
      <c r="AC35" s="8"/>
      <c r="AD35" s="8"/>
      <c r="AE35" s="27"/>
    </row>
    <row r="36" spans="1:31">
      <c r="A36" s="92"/>
      <c r="B36" s="8"/>
      <c r="C36" s="8"/>
      <c r="D36" s="8"/>
      <c r="E36" s="8"/>
      <c r="F36" s="83"/>
      <c r="G36" s="13" t="s">
        <v>69</v>
      </c>
      <c r="H36" s="8"/>
      <c r="I36" s="8"/>
      <c r="J36" s="83"/>
      <c r="K36" t="s">
        <v>288</v>
      </c>
      <c r="M36" s="31" t="s">
        <v>66</v>
      </c>
      <c r="N36" s="83"/>
      <c r="O36" s="13" t="s">
        <v>69</v>
      </c>
      <c r="P36" s="220">
        <v>0.05</v>
      </c>
      <c r="Q36" s="91" t="s">
        <v>66</v>
      </c>
      <c r="R36" s="92"/>
      <c r="S36" s="8"/>
      <c r="T36" s="92"/>
      <c r="U36" s="8"/>
      <c r="V36" s="30" t="s">
        <v>113</v>
      </c>
      <c r="W36" s="8"/>
      <c r="X36" s="77"/>
      <c r="Y36" s="196"/>
      <c r="Z36" s="8"/>
      <c r="AA36" s="8"/>
      <c r="AB36" s="8"/>
      <c r="AC36" s="8"/>
      <c r="AD36" s="8"/>
      <c r="AE36" s="27"/>
    </row>
    <row r="37" spans="1:31">
      <c r="A37" s="92"/>
      <c r="B37" s="8"/>
      <c r="C37" s="8"/>
      <c r="D37" s="25"/>
      <c r="E37" s="25"/>
      <c r="F37" s="83"/>
      <c r="G37" s="30" t="s">
        <v>284</v>
      </c>
      <c r="H37" s="8"/>
      <c r="I37" s="25"/>
      <c r="J37" s="196"/>
      <c r="M37" s="31" t="s">
        <v>66</v>
      </c>
      <c r="N37" s="83"/>
      <c r="O37" s="8"/>
      <c r="P37" s="8"/>
      <c r="Q37" s="93"/>
      <c r="R37" s="92"/>
      <c r="S37" s="25"/>
      <c r="T37" s="93"/>
      <c r="U37" s="8"/>
      <c r="V37" s="8"/>
      <c r="W37" s="8"/>
      <c r="X37" s="229"/>
      <c r="Y37" s="225"/>
      <c r="Z37" s="25"/>
      <c r="AA37" s="25"/>
      <c r="AB37" s="25"/>
      <c r="AC37" s="25"/>
      <c r="AD37" s="25"/>
      <c r="AE37" s="24"/>
    </row>
    <row r="38" spans="1:31">
      <c r="A38" s="8"/>
      <c r="F38" s="8"/>
      <c r="J38" s="8"/>
      <c r="K38" s="30"/>
      <c r="L38" s="8"/>
      <c r="M38" s="21"/>
      <c r="N38" s="8"/>
      <c r="P38" s="8"/>
      <c r="R38" s="8"/>
      <c r="U38" s="8"/>
    </row>
  </sheetData>
  <mergeCells count="20">
    <mergeCell ref="G3:I3"/>
    <mergeCell ref="K3:M3"/>
    <mergeCell ref="O3:Q3"/>
    <mergeCell ref="V3:X3"/>
    <mergeCell ref="G4:I4"/>
    <mergeCell ref="K4:M4"/>
    <mergeCell ref="O4:Q4"/>
    <mergeCell ref="V4:X4"/>
    <mergeCell ref="G7:I7"/>
    <mergeCell ref="K7:M7"/>
    <mergeCell ref="O7:Q7"/>
    <mergeCell ref="V7:X7"/>
    <mergeCell ref="G5:I5"/>
    <mergeCell ref="K5:M5"/>
    <mergeCell ref="O5:Q5"/>
    <mergeCell ref="V5:X5"/>
    <mergeCell ref="G6:I6"/>
    <mergeCell ref="K6:M6"/>
    <mergeCell ref="O6:Q6"/>
    <mergeCell ref="V6:X6"/>
  </mergeCells>
  <phoneticPr fontId="1" type="noConversion"/>
  <pageMargins left="0" right="0" top="0" bottom="0" header="0" footer="0"/>
  <pageSetup paperSize="9" scale="85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abSelected="1" view="pageBreakPreview" zoomScale="90" zoomScaleNormal="100" zoomScaleSheetLayoutView="90" workbookViewId="0">
      <selection activeCell="E37" sqref="E37"/>
    </sheetView>
  </sheetViews>
  <sheetFormatPr defaultRowHeight="16.5"/>
  <cols>
    <col min="1" max="1" width="4.875" customWidth="1"/>
    <col min="3" max="3" width="7.125" customWidth="1"/>
    <col min="4" max="4" width="2.75" customWidth="1"/>
    <col min="5" max="5" width="2.625" customWidth="1"/>
    <col min="6" max="6" width="9.25" customWidth="1"/>
    <col min="7" max="7" width="10.625" customWidth="1"/>
    <col min="8" max="8" width="4.875" customWidth="1"/>
    <col min="9" max="9" width="2.625" customWidth="1"/>
    <col min="10" max="10" width="9.125" customWidth="1"/>
    <col min="11" max="11" width="10.625" customWidth="1"/>
    <col min="12" max="12" width="4.5" customWidth="1"/>
    <col min="13" max="13" width="3" customWidth="1"/>
    <col min="14" max="14" width="9.25" hidden="1" customWidth="1"/>
    <col min="15" max="15" width="11.75" hidden="1" customWidth="1"/>
    <col min="16" max="16" width="4.375" hidden="1" customWidth="1"/>
    <col min="17" max="17" width="2.75" hidden="1" customWidth="1"/>
    <col min="18" max="18" width="4.625" customWidth="1"/>
    <col min="19" max="19" width="2.875" customWidth="1"/>
    <col min="20" max="20" width="2.75" customWidth="1"/>
    <col min="21" max="21" width="9.875" customWidth="1"/>
    <col min="22" max="22" width="9.125" customWidth="1"/>
    <col min="23" max="23" width="4.875" customWidth="1"/>
    <col min="24" max="24" width="2.625" customWidth="1"/>
    <col min="25" max="26" width="3.125" customWidth="1"/>
    <col min="27" max="27" width="2.75" customWidth="1"/>
    <col min="28" max="28" width="3.25" customWidth="1"/>
    <col min="29" max="29" width="2.875" customWidth="1"/>
    <col min="30" max="30" width="2.75" customWidth="1"/>
    <col min="31" max="31" width="2.625" customWidth="1"/>
  </cols>
  <sheetData>
    <row r="1" spans="1:31">
      <c r="A1" s="188">
        <v>110</v>
      </c>
      <c r="B1" s="188" t="s">
        <v>61</v>
      </c>
      <c r="C1" s="188" t="str">
        <f>國小!H1</f>
        <v>國民小學</v>
      </c>
      <c r="D1" s="188"/>
      <c r="E1" s="188" t="str">
        <f>國小!K1</f>
        <v>葷食菜單</v>
      </c>
      <c r="F1" s="188"/>
      <c r="G1" s="188" t="str">
        <f>國中KL!G1</f>
        <v>KL循環</v>
      </c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</row>
    <row r="2" spans="1:31">
      <c r="A2" s="243" t="s">
        <v>20</v>
      </c>
      <c r="B2" s="244" t="s">
        <v>2</v>
      </c>
      <c r="C2" s="245" t="s">
        <v>3</v>
      </c>
      <c r="D2" s="246"/>
      <c r="E2" s="244"/>
      <c r="F2" s="244" t="s">
        <v>4</v>
      </c>
      <c r="G2" s="245" t="s">
        <v>5</v>
      </c>
      <c r="H2" s="246"/>
      <c r="I2" s="215"/>
      <c r="J2" s="244" t="s">
        <v>6</v>
      </c>
      <c r="K2" s="245" t="s">
        <v>7</v>
      </c>
      <c r="L2" s="246"/>
      <c r="M2" s="244"/>
      <c r="N2" s="247" t="s">
        <v>8</v>
      </c>
      <c r="O2" s="248" t="s">
        <v>9</v>
      </c>
      <c r="P2" s="248"/>
      <c r="Q2" s="247"/>
      <c r="R2" s="249" t="s">
        <v>10</v>
      </c>
      <c r="S2" s="249"/>
      <c r="T2" s="250"/>
      <c r="U2" s="247" t="s">
        <v>11</v>
      </c>
      <c r="V2" s="248" t="s">
        <v>12</v>
      </c>
      <c r="W2" s="216"/>
      <c r="X2" s="215"/>
    </row>
    <row r="3" spans="1:31" ht="28.5" customHeight="1">
      <c r="A3" s="253" t="str">
        <f>國中!C12</f>
        <v>K5</v>
      </c>
      <c r="B3" s="254" t="str">
        <f>國中!D12</f>
        <v>白米飯</v>
      </c>
      <c r="C3" s="255" t="str">
        <f>國中!E12</f>
        <v>米</v>
      </c>
      <c r="D3" s="255"/>
      <c r="E3" s="256"/>
      <c r="F3" s="257" t="str">
        <f>國小!F12</f>
        <v>香味肉排</v>
      </c>
      <c r="G3" s="459" t="str">
        <f>國中!G12</f>
        <v>醃漬里肌排</v>
      </c>
      <c r="H3" s="459"/>
      <c r="I3" s="460"/>
      <c r="J3" s="251" t="str">
        <f>國小!H12</f>
        <v>針菇豆腐</v>
      </c>
      <c r="K3" s="493" t="str">
        <f>國小!I12</f>
        <v>豆腐 金針菇 乾香菇 大蒜</v>
      </c>
      <c r="L3" s="462"/>
      <c r="M3" s="463"/>
      <c r="N3" s="252" t="str">
        <f>國中!K12</f>
        <v>泡菜豆芽</v>
      </c>
      <c r="O3" s="459" t="str">
        <f>國中!L12</f>
        <v>絞肉 豆芽菜 韓式泡菜</v>
      </c>
      <c r="P3" s="459"/>
      <c r="Q3" s="460"/>
      <c r="R3" s="249" t="s">
        <v>162</v>
      </c>
      <c r="S3" s="249"/>
      <c r="T3" s="250"/>
      <c r="U3" s="251" t="str">
        <f>國中!N12</f>
        <v>金針湯</v>
      </c>
      <c r="V3" s="453" t="str">
        <f>國中!O12</f>
        <v>金針菜乾 榨菜 豬骨</v>
      </c>
      <c r="W3" s="453"/>
      <c r="X3" s="454"/>
    </row>
    <row r="4" spans="1:31" ht="31.5" customHeight="1">
      <c r="A4" s="253" t="str">
        <f>國中!C13</f>
        <v>L1</v>
      </c>
      <c r="B4" s="254" t="str">
        <f>國中!D13</f>
        <v>白米飯</v>
      </c>
      <c r="C4" s="255" t="str">
        <f>國中!E13</f>
        <v>米</v>
      </c>
      <c r="D4" s="255"/>
      <c r="E4" s="256"/>
      <c r="F4" s="257" t="str">
        <f>國小!F13</f>
        <v>塔香絞肉</v>
      </c>
      <c r="G4" s="459" t="str">
        <f>國中!G13</f>
        <v>豬絞肉 乾海帶 九層塔 大蒜</v>
      </c>
      <c r="H4" s="459"/>
      <c r="I4" s="460"/>
      <c r="J4" s="251" t="str">
        <f>國小!H13</f>
        <v>清炒瓜苗</v>
      </c>
      <c r="K4" s="493" t="str">
        <f>國小!J13</f>
        <v xml:space="preserve">隼人瓜苗 紅蘿蔔 </v>
      </c>
      <c r="L4" s="462"/>
      <c r="M4" s="463"/>
      <c r="N4" s="252" t="str">
        <f>國中!K8</f>
        <v>蛋香甘藍</v>
      </c>
      <c r="O4" s="459" t="str">
        <f>國中!L8</f>
        <v>雞蛋 高麗菜 紅蘿蔔 蒜</v>
      </c>
      <c r="P4" s="459"/>
      <c r="Q4" s="460"/>
      <c r="R4" s="249" t="s">
        <v>10</v>
      </c>
      <c r="S4" s="249"/>
      <c r="T4" s="250"/>
      <c r="U4" s="251" t="str">
        <f>國中!N13</f>
        <v>時瓜湯</v>
      </c>
      <c r="V4" s="453" t="str">
        <f>國中!O13</f>
        <v>時瓜 豬骨 紅蘿蔔 薑</v>
      </c>
      <c r="W4" s="453"/>
      <c r="X4" s="454"/>
    </row>
    <row r="5" spans="1:31" ht="39.950000000000003" customHeight="1">
      <c r="A5" s="48" t="str">
        <f>國中!C14</f>
        <v>L2</v>
      </c>
      <c r="B5" s="254" t="str">
        <f>國中!D14</f>
        <v>糙米飯</v>
      </c>
      <c r="C5" s="255" t="str">
        <f>國中!E14</f>
        <v>米 糙米</v>
      </c>
      <c r="D5" s="255"/>
      <c r="E5" s="256"/>
      <c r="F5" s="257" t="str">
        <f>國小!F14</f>
        <v>黑椒豬柳</v>
      </c>
      <c r="G5" s="459" t="str">
        <f>國中!G14</f>
        <v>豬後腿肉 洋蔥 黑胡椒</v>
      </c>
      <c r="H5" s="459"/>
      <c r="I5" s="460"/>
      <c r="J5" s="251" t="str">
        <f>國小!H14</f>
        <v>甘藍蛋香</v>
      </c>
      <c r="K5" s="493" t="str">
        <f>國小!I14</f>
        <v>雞蛋 高麗菜 紅蘿蔔 大蒜</v>
      </c>
      <c r="L5" s="462"/>
      <c r="M5" s="463"/>
      <c r="N5" s="51" t="e">
        <f>國中!#REF!</f>
        <v>#REF!</v>
      </c>
      <c r="O5" s="458" t="e">
        <f>國中!#REF!</f>
        <v>#REF!</v>
      </c>
      <c r="P5" s="459"/>
      <c r="Q5" s="460"/>
      <c r="R5" s="249" t="s">
        <v>10</v>
      </c>
      <c r="S5" s="249"/>
      <c r="T5" s="250"/>
      <c r="U5" s="251" t="str">
        <f>國中!N14</f>
        <v>時蔬湯</v>
      </c>
      <c r="V5" s="453" t="str">
        <f>國中!O14</f>
        <v>時蔬 豬骨 薑</v>
      </c>
      <c r="W5" s="453"/>
      <c r="X5" s="454"/>
    </row>
    <row r="6" spans="1:31" ht="36" customHeight="1">
      <c r="A6" s="253" t="str">
        <f>國中!C15</f>
        <v>L3</v>
      </c>
      <c r="B6" s="254" t="str">
        <f>國中!D15</f>
        <v>咖哩飯餐</v>
      </c>
      <c r="C6" s="255" t="str">
        <f>國中!E15</f>
        <v>米 糙米</v>
      </c>
      <c r="D6" s="255"/>
      <c r="E6" s="256"/>
      <c r="F6" s="257" t="str">
        <f>國小!F15</f>
        <v>椒鹽魚排</v>
      </c>
      <c r="G6" s="459" t="str">
        <f>國中!G15</f>
        <v>魚排</v>
      </c>
      <c r="H6" s="459"/>
      <c r="I6" s="460"/>
      <c r="J6" s="251" t="str">
        <f>國小!H15</f>
        <v>咖哩配料</v>
      </c>
      <c r="K6" s="493" t="str">
        <f>國小!J15</f>
        <v>馬鈴薯 洋蔥 紅蘿蔔 咖哩粉</v>
      </c>
      <c r="L6" s="462"/>
      <c r="M6" s="463"/>
      <c r="N6" s="252" t="e">
        <f>國中!#REF!</f>
        <v>#REF!</v>
      </c>
      <c r="O6" s="459" t="e">
        <f>國中!#REF!</f>
        <v>#REF!</v>
      </c>
      <c r="P6" s="459"/>
      <c r="Q6" s="460"/>
      <c r="R6" s="258" t="s">
        <v>10</v>
      </c>
      <c r="S6" s="249"/>
      <c r="T6" s="250"/>
      <c r="U6" s="251" t="str">
        <f>國中!N15</f>
        <v>紫菜蛋花湯</v>
      </c>
      <c r="V6" s="453" t="str">
        <f>國中!O15</f>
        <v>乾海帶 雞蛋 薑</v>
      </c>
      <c r="W6" s="453"/>
      <c r="X6" s="454"/>
    </row>
    <row r="7" spans="1:31" ht="36" customHeight="1">
      <c r="A7" s="253" t="str">
        <f>國中!C16</f>
        <v>L4</v>
      </c>
      <c r="B7" s="254" t="str">
        <f>國中!D16</f>
        <v>糙米飯</v>
      </c>
      <c r="C7" s="255" t="str">
        <f>國中!E16</f>
        <v>米 糙米</v>
      </c>
      <c r="D7" s="255"/>
      <c r="E7" s="256"/>
      <c r="F7" s="257" t="str">
        <f>國小!F16</f>
        <v>醬滷雞翅</v>
      </c>
      <c r="G7" s="459" t="str">
        <f>國中!G16</f>
        <v>三節翅</v>
      </c>
      <c r="H7" s="459"/>
      <c r="I7" s="460"/>
      <c r="J7" s="251" t="str">
        <f>國小!H16</f>
        <v>茄汁豆腐</v>
      </c>
      <c r="K7" s="493" t="str">
        <f>國小!J16</f>
        <v>豆腐 蕃茄罐頭 洋蔥</v>
      </c>
      <c r="L7" s="462"/>
      <c r="M7" s="463"/>
      <c r="N7" s="252" t="str">
        <f>國中!K13</f>
        <v>家常凍腐</v>
      </c>
      <c r="O7" s="459" t="str">
        <f>國中!L13</f>
        <v>凍豆腐 麻竹筍干 乾木耳 大蒜</v>
      </c>
      <c r="P7" s="459"/>
      <c r="Q7" s="460"/>
      <c r="R7" s="249" t="s">
        <v>10</v>
      </c>
      <c r="S7" s="249"/>
      <c r="T7" s="250"/>
      <c r="U7" s="251" t="str">
        <f>國中!N16</f>
        <v>愛玉甜湯</v>
      </c>
      <c r="V7" s="453" t="str">
        <f>國中!O16</f>
        <v>愛玉 枸杞 二砂糖</v>
      </c>
      <c r="W7" s="453"/>
      <c r="X7" s="454"/>
    </row>
    <row r="8" spans="1:31" ht="36" customHeight="1">
      <c r="A8" s="253" t="str">
        <f>國中!C17</f>
        <v>L5</v>
      </c>
      <c r="B8" s="254" t="str">
        <f>國中!D17</f>
        <v>小米飯</v>
      </c>
      <c r="C8" s="255" t="str">
        <f>國中!E17</f>
        <v>米 小米</v>
      </c>
      <c r="D8" s="123"/>
      <c r="E8" s="123"/>
      <c r="F8" s="257" t="str">
        <f>國小!F17</f>
        <v>花生絞肉</v>
      </c>
      <c r="G8" s="459" t="str">
        <f>國中!G17</f>
        <v>豬絞肉 水煮花生 麵筋 大蒜</v>
      </c>
      <c r="H8" s="459"/>
      <c r="I8" s="460"/>
      <c r="J8" s="251" t="str">
        <f>國小!H17</f>
        <v>紅仁炒蛋</v>
      </c>
      <c r="K8" s="493" t="str">
        <f>國小!J17</f>
        <v>雞蛋 紅蘿蔔 蒜</v>
      </c>
      <c r="L8" s="462"/>
      <c r="M8" s="463"/>
      <c r="N8" s="97"/>
      <c r="O8" s="425"/>
      <c r="P8" s="425"/>
      <c r="Q8" s="425"/>
      <c r="R8" s="249" t="s">
        <v>162</v>
      </c>
      <c r="S8" s="118"/>
      <c r="T8" s="118"/>
      <c r="U8" s="251" t="str">
        <f>國中!N17</f>
        <v>蘿蔔湯</v>
      </c>
      <c r="V8" s="453" t="str">
        <f>國中!O17</f>
        <v>白蘿蔔 紅蘿蔔 薑 豬骨</v>
      </c>
      <c r="W8" s="453"/>
      <c r="X8" s="454"/>
    </row>
    <row r="9" spans="1:31">
      <c r="A9" s="8"/>
      <c r="B9" s="260" t="s">
        <v>64</v>
      </c>
      <c r="C9" s="26" t="s">
        <v>65</v>
      </c>
      <c r="D9" s="22"/>
      <c r="E9" s="22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4.75">
      <c r="A10" s="202" t="s">
        <v>20</v>
      </c>
      <c r="B10" s="203" t="s">
        <v>2</v>
      </c>
      <c r="C10" s="204"/>
      <c r="D10" s="188"/>
      <c r="E10" s="188"/>
      <c r="F10" s="205" t="s">
        <v>4</v>
      </c>
      <c r="G10" s="188"/>
      <c r="H10" s="188"/>
      <c r="I10" s="188"/>
      <c r="J10" s="205" t="s">
        <v>6</v>
      </c>
      <c r="K10" s="188"/>
      <c r="L10" s="188"/>
      <c r="M10" s="188"/>
      <c r="N10" s="206" t="s">
        <v>8</v>
      </c>
      <c r="O10" s="188"/>
      <c r="P10" s="188"/>
      <c r="Q10" s="188"/>
      <c r="R10" s="207" t="s">
        <v>10</v>
      </c>
      <c r="S10" s="188"/>
      <c r="T10" s="188"/>
      <c r="U10" s="206" t="s">
        <v>11</v>
      </c>
      <c r="V10" s="188"/>
      <c r="W10" s="188"/>
      <c r="X10" s="77"/>
      <c r="Y10" s="238" t="s">
        <v>13</v>
      </c>
      <c r="Z10" s="239" t="s">
        <v>75</v>
      </c>
      <c r="AA10" s="240" t="s">
        <v>15</v>
      </c>
      <c r="AB10" s="241" t="s">
        <v>18</v>
      </c>
      <c r="AC10" s="240" t="s">
        <v>19</v>
      </c>
      <c r="AD10" s="214" t="s">
        <v>73</v>
      </c>
      <c r="AE10" s="242" t="s">
        <v>74</v>
      </c>
    </row>
    <row r="11" spans="1:31">
      <c r="A11" s="140">
        <f>國中!A12</f>
        <v>40655</v>
      </c>
      <c r="B11" s="81" t="str">
        <f>B3</f>
        <v>白米飯</v>
      </c>
      <c r="C11" s="22" t="str">
        <f>C3</f>
        <v>米</v>
      </c>
      <c r="D11" s="82">
        <v>10</v>
      </c>
      <c r="E11" s="31" t="s">
        <v>66</v>
      </c>
      <c r="F11" s="412" t="str">
        <f>F3</f>
        <v>香味肉排</v>
      </c>
      <c r="G11" s="8" t="str">
        <f>G3</f>
        <v>醃漬里肌排</v>
      </c>
      <c r="H11" s="32">
        <v>6</v>
      </c>
      <c r="I11" s="31" t="s">
        <v>66</v>
      </c>
      <c r="J11" s="195" t="str">
        <f>J3</f>
        <v>針菇豆腐</v>
      </c>
      <c r="K11" s="30" t="s">
        <v>326</v>
      </c>
      <c r="L11">
        <v>1</v>
      </c>
      <c r="M11" s="31" t="s">
        <v>66</v>
      </c>
      <c r="N11" s="195" t="str">
        <f>N3</f>
        <v>泡菜豆芽</v>
      </c>
      <c r="O11" s="8" t="s">
        <v>105</v>
      </c>
      <c r="P11" s="218">
        <v>1.2</v>
      </c>
      <c r="Q11" s="31" t="s">
        <v>66</v>
      </c>
      <c r="R11" s="200" t="str">
        <f>R3</f>
        <v>有機</v>
      </c>
      <c r="S11" s="8">
        <v>7</v>
      </c>
      <c r="T11" s="31" t="s">
        <v>66</v>
      </c>
      <c r="U11" s="195" t="str">
        <f>U3</f>
        <v>金針湯</v>
      </c>
      <c r="V11" s="8" t="s">
        <v>319</v>
      </c>
      <c r="W11" s="29">
        <v>0.1</v>
      </c>
      <c r="X11" s="224" t="s">
        <v>66</v>
      </c>
      <c r="Y11" s="235">
        <v>5</v>
      </c>
      <c r="Z11" s="235">
        <v>2</v>
      </c>
      <c r="AA11" s="236">
        <v>3</v>
      </c>
      <c r="AB11" s="236">
        <v>2.8</v>
      </c>
      <c r="AC11" s="236">
        <v>751</v>
      </c>
      <c r="AD11" s="236">
        <v>332</v>
      </c>
      <c r="AE11" s="237">
        <v>235</v>
      </c>
    </row>
    <row r="12" spans="1:31">
      <c r="A12" s="210">
        <f>WEEKDAY(A11,1)</f>
        <v>6</v>
      </c>
      <c r="B12" s="8"/>
      <c r="C12" s="8"/>
      <c r="D12" s="8"/>
      <c r="E12" s="8"/>
      <c r="F12" s="83"/>
      <c r="H12" s="33"/>
      <c r="I12" s="31" t="s">
        <v>66</v>
      </c>
      <c r="J12" s="196"/>
      <c r="K12" s="30" t="s">
        <v>182</v>
      </c>
      <c r="L12" s="32">
        <v>5</v>
      </c>
      <c r="M12" s="31" t="s">
        <v>66</v>
      </c>
      <c r="N12" s="196"/>
      <c r="O12" s="30" t="s">
        <v>176</v>
      </c>
      <c r="P12" s="32">
        <v>3</v>
      </c>
      <c r="Q12" s="31" t="s">
        <v>66</v>
      </c>
      <c r="R12" s="201" t="s">
        <v>69</v>
      </c>
      <c r="S12" s="28">
        <v>0.05</v>
      </c>
      <c r="T12" s="31" t="s">
        <v>66</v>
      </c>
      <c r="U12" s="196"/>
      <c r="V12" s="8" t="s">
        <v>71</v>
      </c>
      <c r="W12" s="29">
        <v>0.6</v>
      </c>
      <c r="X12" s="211" t="s">
        <v>66</v>
      </c>
      <c r="Y12" s="8"/>
      <c r="Z12" s="8"/>
      <c r="AA12" s="8"/>
      <c r="AB12" s="8"/>
      <c r="AC12" s="8"/>
      <c r="AD12" s="8"/>
      <c r="AE12" s="8"/>
    </row>
    <row r="13" spans="1:31">
      <c r="A13" s="187" t="str">
        <f>A3</f>
        <v>K5</v>
      </c>
      <c r="B13" s="8"/>
      <c r="C13" s="8"/>
      <c r="D13" s="8"/>
      <c r="E13" s="8"/>
      <c r="F13" s="83"/>
      <c r="H13" s="8"/>
      <c r="I13" s="31" t="s">
        <v>66</v>
      </c>
      <c r="J13" s="196"/>
      <c r="K13" s="30" t="s">
        <v>327</v>
      </c>
      <c r="L13" s="220">
        <v>0.05</v>
      </c>
      <c r="M13" s="31" t="s">
        <v>66</v>
      </c>
      <c r="N13" s="196"/>
      <c r="O13" s="13" t="s">
        <v>69</v>
      </c>
      <c r="P13" s="220">
        <v>0.05</v>
      </c>
      <c r="Q13" s="31" t="s">
        <v>66</v>
      </c>
      <c r="R13" s="196"/>
      <c r="S13" s="8"/>
      <c r="T13" s="8"/>
      <c r="U13" s="196"/>
      <c r="V13" s="8" t="s">
        <v>72</v>
      </c>
      <c r="W13" s="8">
        <v>1</v>
      </c>
      <c r="X13" s="211" t="s">
        <v>66</v>
      </c>
      <c r="Y13" s="8"/>
      <c r="Z13" s="8"/>
      <c r="AA13" s="8"/>
      <c r="AB13" s="8"/>
      <c r="AC13" s="8"/>
      <c r="AD13" s="8"/>
      <c r="AE13" s="8"/>
    </row>
    <row r="14" spans="1:31">
      <c r="A14" s="92"/>
      <c r="B14" s="8"/>
      <c r="C14" s="8"/>
      <c r="D14" s="8"/>
      <c r="E14" s="8"/>
      <c r="F14" s="83"/>
      <c r="H14" s="30"/>
      <c r="I14" s="8"/>
      <c r="J14" s="196"/>
      <c r="K14" s="13" t="s">
        <v>69</v>
      </c>
      <c r="M14" s="8"/>
      <c r="N14" s="196"/>
      <c r="O14" s="30" t="s">
        <v>87</v>
      </c>
      <c r="P14" s="29">
        <v>0.1</v>
      </c>
      <c r="Q14" s="31" t="s">
        <v>66</v>
      </c>
      <c r="R14" s="196"/>
      <c r="S14" s="8"/>
      <c r="T14" s="8"/>
      <c r="U14" s="196"/>
      <c r="V14" s="13" t="s">
        <v>178</v>
      </c>
      <c r="W14" s="220">
        <v>0.02</v>
      </c>
      <c r="X14" s="77"/>
      <c r="Y14" s="8"/>
      <c r="Z14" s="8"/>
      <c r="AA14" s="8"/>
      <c r="AB14" s="8"/>
      <c r="AC14" s="8"/>
      <c r="AD14" s="8"/>
      <c r="AE14" s="8"/>
    </row>
    <row r="15" spans="1:31">
      <c r="A15" s="190"/>
      <c r="B15" s="188"/>
      <c r="C15" s="188"/>
      <c r="D15" s="188"/>
      <c r="E15" s="188"/>
      <c r="F15" s="199"/>
      <c r="G15" s="188"/>
      <c r="H15" s="188"/>
      <c r="I15" s="188"/>
      <c r="J15" s="197"/>
      <c r="K15" s="191"/>
      <c r="L15" s="192"/>
      <c r="M15" s="198"/>
      <c r="N15" s="197"/>
      <c r="O15" s="188"/>
      <c r="P15" s="188"/>
      <c r="Q15" s="188"/>
      <c r="R15" s="197"/>
      <c r="S15" s="188"/>
      <c r="T15" s="188"/>
      <c r="U15" s="197"/>
      <c r="V15" s="188"/>
      <c r="W15" s="188"/>
      <c r="X15" s="213"/>
      <c r="Y15" s="188"/>
      <c r="Z15" s="188"/>
      <c r="AA15" s="188"/>
      <c r="AB15" s="188"/>
      <c r="AC15" s="188"/>
      <c r="AD15" s="188"/>
      <c r="AE15" s="188"/>
    </row>
    <row r="16" spans="1:31">
      <c r="A16" s="140">
        <f>國中!A13</f>
        <v>40658</v>
      </c>
      <c r="B16" s="8" t="str">
        <f>B4</f>
        <v>白米飯</v>
      </c>
      <c r="C16" s="8" t="s">
        <v>76</v>
      </c>
      <c r="D16" s="8">
        <v>7</v>
      </c>
      <c r="E16" s="31" t="s">
        <v>66</v>
      </c>
      <c r="F16" s="83" t="str">
        <f>F4</f>
        <v>塔香絞肉</v>
      </c>
      <c r="G16" s="193" t="s">
        <v>305</v>
      </c>
      <c r="H16" s="8">
        <v>9</v>
      </c>
      <c r="I16" s="31" t="s">
        <v>66</v>
      </c>
      <c r="J16" s="196" t="str">
        <f>J4</f>
        <v>清炒瓜苗</v>
      </c>
      <c r="K16" s="8" t="str">
        <f>LEFT(K4,4)</f>
        <v>隼人瓜苗</v>
      </c>
      <c r="L16" s="32">
        <v>4</v>
      </c>
      <c r="M16" s="31" t="s">
        <v>66</v>
      </c>
      <c r="N16" s="196" t="str">
        <f>N4</f>
        <v>蛋香甘藍</v>
      </c>
      <c r="O16" s="30" t="s">
        <v>181</v>
      </c>
      <c r="P16" s="35">
        <v>6</v>
      </c>
      <c r="Q16" s="224" t="s">
        <v>66</v>
      </c>
      <c r="R16" s="200" t="s">
        <v>10</v>
      </c>
      <c r="S16" s="8">
        <v>7</v>
      </c>
      <c r="T16" s="31" t="s">
        <v>66</v>
      </c>
      <c r="U16" s="196" t="str">
        <f>U4</f>
        <v>時瓜湯</v>
      </c>
      <c r="V16" s="8" t="s">
        <v>96</v>
      </c>
      <c r="W16" s="32">
        <v>4</v>
      </c>
      <c r="X16" s="211" t="s">
        <v>66</v>
      </c>
      <c r="Y16" s="209">
        <v>5.6</v>
      </c>
      <c r="Z16" s="233">
        <v>1.7</v>
      </c>
      <c r="AA16" s="209">
        <v>2.4</v>
      </c>
      <c r="AB16" s="209">
        <v>2.8</v>
      </c>
      <c r="AC16" s="209">
        <v>741</v>
      </c>
      <c r="AD16" s="234">
        <v>363</v>
      </c>
      <c r="AE16" s="233">
        <v>249</v>
      </c>
    </row>
    <row r="17" spans="1:31">
      <c r="A17" s="210">
        <f>WEEKDAY(A16,1)</f>
        <v>2</v>
      </c>
      <c r="B17" s="8"/>
      <c r="C17" s="8" t="s">
        <v>77</v>
      </c>
      <c r="D17" s="8">
        <v>3</v>
      </c>
      <c r="E17" s="31" t="s">
        <v>66</v>
      </c>
      <c r="F17" s="83"/>
      <c r="G17" s="8" t="s">
        <v>306</v>
      </c>
      <c r="H17" s="33">
        <v>3</v>
      </c>
      <c r="I17" s="31" t="s">
        <v>66</v>
      </c>
      <c r="J17" s="196"/>
      <c r="K17" s="30" t="s">
        <v>154</v>
      </c>
      <c r="L17" s="8">
        <v>1</v>
      </c>
      <c r="M17" s="31" t="s">
        <v>66</v>
      </c>
      <c r="N17" s="196"/>
      <c r="O17" s="30" t="s">
        <v>112</v>
      </c>
      <c r="P17" s="33">
        <v>1</v>
      </c>
      <c r="Q17" s="31" t="s">
        <v>66</v>
      </c>
      <c r="R17" s="201" t="s">
        <v>69</v>
      </c>
      <c r="S17" s="28">
        <v>0.05</v>
      </c>
      <c r="T17" s="31" t="s">
        <v>66</v>
      </c>
      <c r="U17" s="196"/>
      <c r="V17" s="30" t="s">
        <v>70</v>
      </c>
      <c r="W17" s="8">
        <v>1</v>
      </c>
      <c r="X17" s="77"/>
      <c r="Y17" s="8"/>
      <c r="Z17" s="8"/>
      <c r="AA17" s="8"/>
      <c r="AB17" s="8"/>
      <c r="AC17" s="8"/>
      <c r="AD17" s="8"/>
      <c r="AE17" s="8"/>
    </row>
    <row r="18" spans="1:31">
      <c r="A18" s="142" t="str">
        <f>A4</f>
        <v>L1</v>
      </c>
      <c r="B18" s="8"/>
      <c r="C18" s="8"/>
      <c r="D18" s="8"/>
      <c r="E18" s="8"/>
      <c r="F18" s="83"/>
      <c r="G18" s="13" t="s">
        <v>69</v>
      </c>
      <c r="H18" s="30">
        <v>0.05</v>
      </c>
      <c r="I18" s="31" t="s">
        <v>66</v>
      </c>
      <c r="J18" s="196"/>
      <c r="K18" s="13" t="s">
        <v>69</v>
      </c>
      <c r="L18" s="8">
        <v>1</v>
      </c>
      <c r="M18" s="31" t="s">
        <v>66</v>
      </c>
      <c r="N18" s="196"/>
      <c r="O18" s="13" t="s">
        <v>69</v>
      </c>
      <c r="P18" s="28">
        <v>0.05</v>
      </c>
      <c r="Q18" s="31" t="s">
        <v>66</v>
      </c>
      <c r="R18" s="196"/>
      <c r="S18" s="8"/>
      <c r="T18" s="8"/>
      <c r="U18" s="196"/>
      <c r="V18" s="30" t="s">
        <v>72</v>
      </c>
      <c r="W18" s="8">
        <v>1</v>
      </c>
      <c r="X18" s="77"/>
      <c r="Y18" s="8"/>
      <c r="Z18" s="8"/>
      <c r="AA18" s="8"/>
      <c r="AB18" s="8"/>
      <c r="AC18" s="8"/>
      <c r="AD18" s="8"/>
      <c r="AE18" s="8"/>
    </row>
    <row r="19" spans="1:31">
      <c r="A19" s="142"/>
      <c r="B19" s="8"/>
      <c r="C19" s="8"/>
      <c r="D19" s="8"/>
      <c r="E19" s="8"/>
      <c r="F19" s="83"/>
      <c r="G19" s="30" t="s">
        <v>307</v>
      </c>
      <c r="H19" s="8"/>
      <c r="I19" s="8"/>
      <c r="J19" s="196"/>
      <c r="L19" s="28">
        <v>0.05</v>
      </c>
      <c r="M19" s="31" t="s">
        <v>66</v>
      </c>
      <c r="N19" s="196"/>
      <c r="P19" s="30"/>
      <c r="Q19" s="31" t="s">
        <v>66</v>
      </c>
      <c r="R19" s="196"/>
      <c r="S19" s="8"/>
      <c r="T19" s="8"/>
      <c r="U19" s="196"/>
      <c r="V19" s="13" t="s">
        <v>178</v>
      </c>
      <c r="W19" s="220">
        <v>0.02</v>
      </c>
      <c r="X19" s="77"/>
      <c r="Y19" s="8"/>
      <c r="Z19" s="8"/>
      <c r="AA19" s="8"/>
      <c r="AB19" s="8"/>
      <c r="AC19" s="8"/>
      <c r="AD19" s="8"/>
      <c r="AE19" s="8"/>
    </row>
    <row r="20" spans="1:31">
      <c r="A20" s="189"/>
      <c r="B20" s="188"/>
      <c r="C20" s="188"/>
      <c r="D20" s="188"/>
      <c r="E20" s="188"/>
      <c r="F20" s="199"/>
      <c r="G20" s="188"/>
      <c r="H20" s="188"/>
      <c r="I20" s="188"/>
      <c r="J20" s="197"/>
      <c r="K20" s="188"/>
      <c r="L20" s="188"/>
      <c r="M20" s="188"/>
      <c r="N20" s="197"/>
      <c r="O20" s="188"/>
      <c r="P20" s="188"/>
      <c r="Q20" s="188"/>
      <c r="R20" s="197"/>
      <c r="S20" s="188"/>
      <c r="T20" s="188"/>
      <c r="U20" s="197"/>
      <c r="V20" s="188"/>
      <c r="W20" s="188"/>
      <c r="X20" s="213"/>
      <c r="Y20" s="188"/>
      <c r="Z20" s="188"/>
      <c r="AA20" s="188"/>
      <c r="AB20" s="188"/>
      <c r="AC20" s="188"/>
      <c r="AD20" s="188"/>
      <c r="AE20" s="188"/>
    </row>
    <row r="21" spans="1:31">
      <c r="A21" s="140">
        <f>國中!A14</f>
        <v>40659</v>
      </c>
      <c r="B21" s="8" t="str">
        <f>B5</f>
        <v>糙米飯</v>
      </c>
      <c r="C21" s="194" t="str">
        <f>$C$3</f>
        <v>米</v>
      </c>
      <c r="D21" s="8">
        <v>7</v>
      </c>
      <c r="E21" s="31" t="s">
        <v>66</v>
      </c>
      <c r="F21" s="83" t="str">
        <f>F5</f>
        <v>黑椒豬柳</v>
      </c>
      <c r="G21" s="193" t="s">
        <v>308</v>
      </c>
      <c r="H21" s="8">
        <v>6</v>
      </c>
      <c r="I21" s="31" t="s">
        <v>66</v>
      </c>
      <c r="J21" s="196" t="str">
        <f>J5</f>
        <v>甘藍蛋香</v>
      </c>
      <c r="K21" s="8" t="s">
        <v>323</v>
      </c>
      <c r="L21" s="218">
        <v>1.8</v>
      </c>
      <c r="M21" s="31" t="s">
        <v>66</v>
      </c>
      <c r="N21" s="196" t="e">
        <f>N5</f>
        <v>#REF!</v>
      </c>
      <c r="O21" s="8" t="s">
        <v>78</v>
      </c>
      <c r="P21" s="29">
        <v>0.3</v>
      </c>
      <c r="Q21" s="31" t="s">
        <v>66</v>
      </c>
      <c r="R21" s="200" t="s">
        <v>10</v>
      </c>
      <c r="S21" s="8">
        <v>7</v>
      </c>
      <c r="T21" s="31" t="s">
        <v>66</v>
      </c>
      <c r="U21" s="196" t="str">
        <f>U5</f>
        <v>時蔬湯</v>
      </c>
      <c r="V21" s="30" t="s">
        <v>111</v>
      </c>
      <c r="W21" s="8">
        <v>3</v>
      </c>
      <c r="X21" s="211" t="s">
        <v>66</v>
      </c>
      <c r="Y21" s="232">
        <v>2.5</v>
      </c>
      <c r="Z21" s="209">
        <v>1.5</v>
      </c>
      <c r="AA21" s="209">
        <v>3</v>
      </c>
      <c r="AB21" s="209">
        <v>2.8</v>
      </c>
      <c r="AC21" s="209">
        <v>564</v>
      </c>
      <c r="AD21" s="209">
        <v>359</v>
      </c>
      <c r="AE21" s="231">
        <v>222</v>
      </c>
    </row>
    <row r="22" spans="1:31">
      <c r="A22" s="210">
        <f>WEEKDAY(A21,1)</f>
        <v>3</v>
      </c>
      <c r="B22" s="8"/>
      <c r="C22" s="8" t="str">
        <f>LEFT(B21,2)</f>
        <v>糙米</v>
      </c>
      <c r="D22" s="8">
        <v>3</v>
      </c>
      <c r="E22" s="31" t="s">
        <v>66</v>
      </c>
      <c r="F22" s="83"/>
      <c r="G22" s="8" t="s">
        <v>88</v>
      </c>
      <c r="H22" s="30">
        <v>2</v>
      </c>
      <c r="I22" s="31" t="s">
        <v>66</v>
      </c>
      <c r="J22" s="196"/>
      <c r="K22" s="30" t="s">
        <v>324</v>
      </c>
      <c r="L22" s="35">
        <v>6</v>
      </c>
      <c r="M22" s="31" t="s">
        <v>66</v>
      </c>
      <c r="N22" s="196"/>
      <c r="O22" s="8" t="s">
        <v>79</v>
      </c>
      <c r="P22" s="32">
        <v>6</v>
      </c>
      <c r="Q22" s="31" t="s">
        <v>66</v>
      </c>
      <c r="R22" s="201" t="s">
        <v>69</v>
      </c>
      <c r="S22" s="28">
        <v>0.05</v>
      </c>
      <c r="T22" s="31" t="s">
        <v>66</v>
      </c>
      <c r="U22" s="196"/>
      <c r="V22" s="30" t="s">
        <v>70</v>
      </c>
      <c r="W22" s="8">
        <v>1</v>
      </c>
      <c r="X22" s="211" t="s">
        <v>66</v>
      </c>
      <c r="Y22" s="8"/>
      <c r="Z22" s="8"/>
      <c r="AA22" s="8"/>
      <c r="AB22" s="8"/>
      <c r="AC22" s="8"/>
      <c r="AD22" s="8"/>
      <c r="AE22" s="8"/>
    </row>
    <row r="23" spans="1:31">
      <c r="A23" s="142" t="str">
        <f>A5</f>
        <v>L2</v>
      </c>
      <c r="B23" s="8"/>
      <c r="C23" s="8"/>
      <c r="D23" s="8"/>
      <c r="E23" s="8"/>
      <c r="F23" s="83"/>
      <c r="G23" s="30" t="s">
        <v>70</v>
      </c>
      <c r="H23" s="30">
        <v>2</v>
      </c>
      <c r="I23" s="31" t="s">
        <v>66</v>
      </c>
      <c r="J23" s="196"/>
      <c r="K23" s="8" t="s">
        <v>56</v>
      </c>
      <c r="L23">
        <v>0.5</v>
      </c>
      <c r="M23" s="31" t="s">
        <v>66</v>
      </c>
      <c r="N23" s="196"/>
      <c r="O23" s="30" t="s">
        <v>70</v>
      </c>
      <c r="P23" s="30">
        <v>1</v>
      </c>
      <c r="Q23" s="31" t="s">
        <v>66</v>
      </c>
      <c r="R23" s="201"/>
      <c r="S23" s="28"/>
      <c r="T23" s="31"/>
      <c r="U23" s="196"/>
      <c r="V23" s="30" t="s">
        <v>72</v>
      </c>
      <c r="W23" s="8">
        <v>1</v>
      </c>
      <c r="X23" s="211" t="s">
        <v>66</v>
      </c>
      <c r="Y23" s="8"/>
      <c r="Z23" s="8"/>
      <c r="AA23" s="8"/>
      <c r="AB23" s="8"/>
      <c r="AC23" s="8"/>
      <c r="AD23" s="8"/>
      <c r="AE23" s="8"/>
    </row>
    <row r="24" spans="1:31">
      <c r="A24" s="142"/>
      <c r="B24" s="8"/>
      <c r="C24" s="8"/>
      <c r="D24" s="8"/>
      <c r="E24" s="8"/>
      <c r="F24" s="83"/>
      <c r="G24" s="30" t="s">
        <v>309</v>
      </c>
      <c r="H24" s="8"/>
      <c r="I24" s="31" t="s">
        <v>66</v>
      </c>
      <c r="J24" s="196"/>
      <c r="K24" s="30" t="s">
        <v>325</v>
      </c>
      <c r="L24" s="220">
        <v>0.01</v>
      </c>
      <c r="M24" s="31" t="s">
        <v>66</v>
      </c>
      <c r="N24" s="196"/>
      <c r="O24" s="30" t="s">
        <v>82</v>
      </c>
      <c r="P24" s="220">
        <v>0.01</v>
      </c>
      <c r="Q24" s="31" t="s">
        <v>66</v>
      </c>
      <c r="R24" s="201"/>
      <c r="S24" s="28"/>
      <c r="T24" s="31"/>
      <c r="U24" s="196"/>
      <c r="V24" s="13" t="s">
        <v>178</v>
      </c>
      <c r="W24" s="220">
        <v>0.02</v>
      </c>
      <c r="X24" s="211" t="s">
        <v>66</v>
      </c>
      <c r="Y24" s="8"/>
      <c r="Z24" s="8"/>
      <c r="AA24" s="8"/>
      <c r="AB24" s="8"/>
      <c r="AC24" s="8"/>
      <c r="AD24" s="8"/>
      <c r="AE24" s="8"/>
    </row>
    <row r="25" spans="1:31">
      <c r="A25" s="142"/>
      <c r="B25" s="8"/>
      <c r="C25" s="8"/>
      <c r="D25" s="8"/>
      <c r="E25" s="8"/>
      <c r="F25" s="83"/>
      <c r="H25" s="8"/>
      <c r="I25" s="8"/>
      <c r="J25" s="196"/>
      <c r="K25" s="13" t="s">
        <v>69</v>
      </c>
      <c r="L25" s="220">
        <v>0.05</v>
      </c>
      <c r="M25" s="31" t="s">
        <v>66</v>
      </c>
      <c r="N25" s="196"/>
      <c r="O25" s="13" t="s">
        <v>69</v>
      </c>
      <c r="P25" s="220">
        <v>0.05</v>
      </c>
      <c r="Q25" s="31" t="s">
        <v>66</v>
      </c>
      <c r="R25" s="196"/>
      <c r="S25" s="8"/>
      <c r="T25" s="8"/>
      <c r="U25" s="196"/>
      <c r="Y25" s="8"/>
      <c r="Z25" s="8"/>
      <c r="AA25" s="8"/>
      <c r="AB25" s="8"/>
      <c r="AC25" s="8"/>
      <c r="AD25" s="8"/>
      <c r="AE25" s="8"/>
    </row>
    <row r="26" spans="1:31">
      <c r="A26" s="189"/>
      <c r="B26" s="188"/>
      <c r="C26" s="188"/>
      <c r="D26" s="188"/>
      <c r="E26" s="188"/>
      <c r="F26" s="199"/>
      <c r="G26" s="188"/>
      <c r="H26" s="188"/>
      <c r="I26" s="188"/>
      <c r="J26" s="197"/>
      <c r="K26" s="188"/>
      <c r="L26" s="188"/>
      <c r="M26" s="188"/>
      <c r="N26" s="197"/>
      <c r="O26" s="188"/>
      <c r="P26" s="8"/>
      <c r="Q26" s="188"/>
      <c r="R26" s="197"/>
      <c r="S26" s="188"/>
      <c r="T26" s="188"/>
      <c r="U26" s="197"/>
      <c r="V26" s="191"/>
      <c r="W26" s="220"/>
      <c r="Y26" s="8"/>
      <c r="Z26" s="8"/>
      <c r="AA26" s="8"/>
      <c r="AB26" s="8"/>
      <c r="AC26" s="8"/>
      <c r="AD26" s="8"/>
      <c r="AE26" s="8"/>
    </row>
    <row r="27" spans="1:31">
      <c r="A27" s="140">
        <f>國中!A15</f>
        <v>40660</v>
      </c>
      <c r="B27" s="8" t="str">
        <f>B6</f>
        <v>咖哩飯餐</v>
      </c>
      <c r="C27" s="8" t="s">
        <v>25</v>
      </c>
      <c r="D27" s="8">
        <v>7</v>
      </c>
      <c r="E27" s="31" t="s">
        <v>66</v>
      </c>
      <c r="F27" s="83" t="str">
        <f>F6</f>
        <v>椒鹽魚排</v>
      </c>
      <c r="G27" s="8" t="str">
        <f>G6</f>
        <v>魚排</v>
      </c>
      <c r="H27" s="8">
        <v>9</v>
      </c>
      <c r="I27" s="31" t="s">
        <v>66</v>
      </c>
      <c r="J27" s="196" t="str">
        <f>J6</f>
        <v>咖哩配料</v>
      </c>
      <c r="K27" s="8" t="s">
        <v>90</v>
      </c>
      <c r="L27" s="141">
        <v>1</v>
      </c>
      <c r="M27" s="31" t="s">
        <v>66</v>
      </c>
      <c r="N27" s="196" t="e">
        <f>N6</f>
        <v>#REF!</v>
      </c>
      <c r="O27" s="8" t="s">
        <v>179</v>
      </c>
      <c r="P27" s="264">
        <v>5</v>
      </c>
      <c r="Q27" s="31" t="s">
        <v>66</v>
      </c>
      <c r="R27" s="200" t="s">
        <v>10</v>
      </c>
      <c r="S27" s="8">
        <v>7</v>
      </c>
      <c r="T27" s="31" t="s">
        <v>66</v>
      </c>
      <c r="U27" s="196" t="str">
        <f>U6</f>
        <v>紫菜蛋花湯</v>
      </c>
      <c r="V27" s="8" t="s">
        <v>89</v>
      </c>
      <c r="W27" s="404">
        <v>0.6</v>
      </c>
      <c r="X27" s="224" t="s">
        <v>66</v>
      </c>
      <c r="Y27" s="230">
        <v>5.2</v>
      </c>
      <c r="Z27" s="53">
        <v>2.8</v>
      </c>
      <c r="AA27" s="53">
        <v>1.5</v>
      </c>
      <c r="AB27" s="209">
        <v>2.9</v>
      </c>
      <c r="AC27" s="209">
        <v>745</v>
      </c>
      <c r="AD27" s="209">
        <v>359</v>
      </c>
      <c r="AE27" s="209">
        <v>222</v>
      </c>
    </row>
    <row r="28" spans="1:31">
      <c r="A28" s="210">
        <f>WEEKDAY(A27,1)</f>
        <v>4</v>
      </c>
      <c r="B28" s="8"/>
      <c r="C28" s="8" t="s">
        <v>77</v>
      </c>
      <c r="D28" s="8">
        <v>3</v>
      </c>
      <c r="E28" s="31" t="s">
        <v>66</v>
      </c>
      <c r="F28" s="83"/>
      <c r="J28" s="196"/>
      <c r="K28" s="8" t="s">
        <v>88</v>
      </c>
      <c r="L28" s="186">
        <v>4</v>
      </c>
      <c r="M28" s="31" t="s">
        <v>66</v>
      </c>
      <c r="N28" s="196"/>
      <c r="O28" s="30" t="s">
        <v>180</v>
      </c>
      <c r="P28" s="220">
        <v>0.05</v>
      </c>
      <c r="Q28" s="31" t="s">
        <v>66</v>
      </c>
      <c r="R28" s="201" t="s">
        <v>69</v>
      </c>
      <c r="S28" s="28">
        <v>0.05</v>
      </c>
      <c r="T28" s="31" t="s">
        <v>66</v>
      </c>
      <c r="U28" s="196"/>
      <c r="V28" s="8" t="s">
        <v>86</v>
      </c>
      <c r="W28" s="29">
        <v>0.1</v>
      </c>
      <c r="X28" s="211" t="s">
        <v>66</v>
      </c>
      <c r="Y28" s="8"/>
      <c r="Z28" s="8"/>
      <c r="AA28" s="8"/>
      <c r="AB28" s="8"/>
      <c r="AC28" s="8"/>
      <c r="AD28" s="8"/>
      <c r="AE28" s="8"/>
    </row>
    <row r="29" spans="1:31">
      <c r="A29" s="142" t="str">
        <f>A6</f>
        <v>L3</v>
      </c>
      <c r="B29" s="8"/>
      <c r="C29" s="8"/>
      <c r="D29" s="8"/>
      <c r="E29" s="31"/>
      <c r="F29" s="83"/>
      <c r="J29" s="196"/>
      <c r="K29" s="30" t="s">
        <v>70</v>
      </c>
      <c r="L29" s="94"/>
      <c r="M29" s="31" t="s">
        <v>66</v>
      </c>
      <c r="N29" s="196"/>
      <c r="O29" s="13" t="s">
        <v>69</v>
      </c>
      <c r="P29" s="220">
        <v>0.05</v>
      </c>
      <c r="Q29" s="31" t="s">
        <v>66</v>
      </c>
      <c r="R29" s="201"/>
      <c r="S29" s="28"/>
      <c r="T29" s="31"/>
      <c r="U29" s="196"/>
      <c r="V29" s="13" t="s">
        <v>178</v>
      </c>
      <c r="W29" s="220">
        <v>0.02</v>
      </c>
      <c r="X29" s="77"/>
      <c r="Y29" s="8"/>
      <c r="Z29" s="8"/>
      <c r="AA29" s="8"/>
      <c r="AB29" s="8"/>
      <c r="AC29" s="8"/>
      <c r="AD29" s="8"/>
      <c r="AE29" s="8"/>
    </row>
    <row r="30" spans="1:31">
      <c r="A30" s="142"/>
      <c r="B30" s="8"/>
      <c r="C30" s="8"/>
      <c r="D30" s="8"/>
      <c r="E30" s="31"/>
      <c r="F30" s="83"/>
      <c r="I30" s="31"/>
      <c r="J30" s="196"/>
      <c r="K30" s="8" t="s">
        <v>109</v>
      </c>
      <c r="L30" s="222">
        <v>0.05</v>
      </c>
      <c r="M30" s="31"/>
      <c r="N30" s="196"/>
      <c r="O30" s="30"/>
      <c r="P30" s="28"/>
      <c r="Q30" s="31"/>
      <c r="R30" s="201"/>
      <c r="S30" s="28"/>
      <c r="T30" s="31"/>
      <c r="U30" s="196"/>
      <c r="V30" s="8"/>
      <c r="W30" s="8"/>
      <c r="X30" s="77"/>
      <c r="Y30" s="8"/>
      <c r="Z30" s="8"/>
      <c r="AA30" s="8"/>
      <c r="AB30" s="8"/>
      <c r="AC30" s="8"/>
      <c r="AD30" s="8"/>
      <c r="AE30" s="8"/>
    </row>
    <row r="31" spans="1:31">
      <c r="A31" s="142"/>
      <c r="B31" s="199"/>
      <c r="C31" s="188"/>
      <c r="D31" s="8"/>
      <c r="E31" s="263"/>
      <c r="F31" s="199"/>
      <c r="G31" s="188"/>
      <c r="H31" s="188"/>
      <c r="I31" s="213"/>
      <c r="J31" s="188"/>
      <c r="K31" s="188"/>
      <c r="L31" s="188"/>
      <c r="M31" s="31" t="s">
        <v>66</v>
      </c>
      <c r="N31" s="196"/>
      <c r="P31" s="8"/>
      <c r="Q31" s="31" t="s">
        <v>66</v>
      </c>
      <c r="R31" s="426"/>
      <c r="S31" s="192"/>
      <c r="T31" s="31"/>
      <c r="U31" s="197"/>
      <c r="V31" s="188"/>
      <c r="W31" s="188"/>
      <c r="X31" s="77"/>
      <c r="Y31" s="8"/>
      <c r="Z31" s="8"/>
      <c r="AA31" s="8"/>
      <c r="AB31" s="8"/>
      <c r="AC31" s="8"/>
      <c r="AD31" s="8"/>
      <c r="AE31" s="8"/>
    </row>
    <row r="32" spans="1:31">
      <c r="A32" s="423">
        <f>國中!A16</f>
        <v>40661</v>
      </c>
      <c r="B32" s="8" t="str">
        <f>B7</f>
        <v>糙米飯</v>
      </c>
      <c r="C32" s="194" t="str">
        <f>$C$3</f>
        <v>米</v>
      </c>
      <c r="D32" s="262">
        <v>7</v>
      </c>
      <c r="E32" s="31" t="s">
        <v>66</v>
      </c>
      <c r="F32" s="83" t="str">
        <f>F7</f>
        <v>醬滷雞翅</v>
      </c>
      <c r="G32" s="8" t="str">
        <f>G7</f>
        <v>三節翅</v>
      </c>
      <c r="H32" s="32">
        <v>6</v>
      </c>
      <c r="I32" s="211" t="s">
        <v>66</v>
      </c>
      <c r="J32" s="8" t="str">
        <f>J7</f>
        <v>茄汁豆腐</v>
      </c>
      <c r="K32" s="8" t="str">
        <f>LEFT(K7,2)</f>
        <v>豆腐</v>
      </c>
      <c r="L32" s="218">
        <v>1.2</v>
      </c>
      <c r="M32" s="224" t="s">
        <v>66</v>
      </c>
      <c r="N32" s="197"/>
      <c r="O32" s="188"/>
      <c r="P32" s="188"/>
      <c r="Q32" s="198" t="s">
        <v>66</v>
      </c>
      <c r="R32" s="200" t="s">
        <v>10</v>
      </c>
      <c r="S32" s="8">
        <v>7</v>
      </c>
      <c r="T32" s="224" t="s">
        <v>66</v>
      </c>
      <c r="U32" s="196" t="str">
        <f>U7</f>
        <v>愛玉甜湯</v>
      </c>
      <c r="V32" s="8" t="s">
        <v>329</v>
      </c>
      <c r="W32" s="262">
        <v>5</v>
      </c>
      <c r="X32" s="211" t="s">
        <v>66</v>
      </c>
      <c r="Y32" s="231">
        <v>5.4</v>
      </c>
      <c r="Z32" s="209">
        <v>1.9</v>
      </c>
      <c r="AA32" s="209">
        <v>2.6</v>
      </c>
      <c r="AB32" s="209">
        <v>2.8</v>
      </c>
      <c r="AC32" s="209">
        <v>747</v>
      </c>
      <c r="AD32" s="209">
        <v>331</v>
      </c>
      <c r="AE32" s="231">
        <v>228</v>
      </c>
    </row>
    <row r="33" spans="1:32">
      <c r="A33" s="210">
        <f>WEEKDAY(A32,1)</f>
        <v>5</v>
      </c>
      <c r="B33" s="8"/>
      <c r="C33" s="8" t="str">
        <f>LEFT(B32,2)</f>
        <v>糙米</v>
      </c>
      <c r="D33" s="8">
        <v>3</v>
      </c>
      <c r="E33" s="31" t="s">
        <v>66</v>
      </c>
      <c r="F33" s="83"/>
      <c r="G33" s="13" t="s">
        <v>328</v>
      </c>
      <c r="H33" s="220">
        <v>0.05</v>
      </c>
      <c r="I33" s="211" t="s">
        <v>66</v>
      </c>
      <c r="J33" s="8"/>
      <c r="K33" s="8" t="s">
        <v>313</v>
      </c>
      <c r="L33" s="8">
        <v>4</v>
      </c>
      <c r="M33" s="31" t="s">
        <v>66</v>
      </c>
      <c r="N33" s="196" t="str">
        <f>N7</f>
        <v>家常凍腐</v>
      </c>
      <c r="O33" s="8" t="s">
        <v>183</v>
      </c>
      <c r="P33" s="32">
        <v>3</v>
      </c>
      <c r="Q33" s="31" t="s">
        <v>66</v>
      </c>
      <c r="R33" s="201" t="s">
        <v>69</v>
      </c>
      <c r="S33" s="28">
        <v>0.05</v>
      </c>
      <c r="T33" s="31" t="s">
        <v>66</v>
      </c>
      <c r="U33" s="196"/>
      <c r="V33" s="30" t="s">
        <v>97</v>
      </c>
      <c r="W33" s="30">
        <v>1</v>
      </c>
      <c r="X33" s="211" t="s">
        <v>66</v>
      </c>
      <c r="Y33" s="8"/>
      <c r="Z33" s="8"/>
      <c r="AA33" s="8"/>
      <c r="AB33" s="8"/>
      <c r="AC33" s="8"/>
      <c r="AD33" s="8"/>
      <c r="AE33" s="8"/>
    </row>
    <row r="34" spans="1:32">
      <c r="A34" s="142" t="str">
        <f>A7</f>
        <v>L4</v>
      </c>
      <c r="B34" s="8"/>
      <c r="C34" s="8"/>
      <c r="D34" s="8"/>
      <c r="E34" s="8"/>
      <c r="F34" s="83"/>
      <c r="I34" s="77"/>
      <c r="J34" s="8"/>
      <c r="K34" t="s">
        <v>314</v>
      </c>
      <c r="L34" s="30">
        <v>1</v>
      </c>
      <c r="M34" s="211" t="s">
        <v>66</v>
      </c>
      <c r="N34" s="8"/>
      <c r="O34" s="8" t="s">
        <v>184</v>
      </c>
      <c r="P34" s="34">
        <v>3</v>
      </c>
      <c r="Q34" s="31" t="s">
        <v>66</v>
      </c>
      <c r="R34" s="196"/>
      <c r="S34" s="8"/>
      <c r="T34" s="8"/>
      <c r="U34" s="196"/>
      <c r="X34" s="211" t="s">
        <v>66</v>
      </c>
      <c r="Y34" s="8"/>
      <c r="Z34" s="8"/>
      <c r="AA34" s="8"/>
      <c r="AB34" s="8"/>
      <c r="AC34" s="8"/>
      <c r="AD34" s="8"/>
      <c r="AE34" s="8"/>
    </row>
    <row r="35" spans="1:32">
      <c r="F35" s="83"/>
      <c r="G35" s="8"/>
      <c r="I35" s="77"/>
      <c r="J35" s="8"/>
      <c r="K35" s="13" t="s">
        <v>69</v>
      </c>
      <c r="L35" s="28">
        <v>0.05</v>
      </c>
      <c r="M35" s="77"/>
      <c r="N35" s="8"/>
      <c r="O35" s="8" t="s">
        <v>82</v>
      </c>
      <c r="P35" s="8"/>
      <c r="Q35" s="31" t="s">
        <v>66</v>
      </c>
      <c r="R35" s="8"/>
      <c r="S35" s="8"/>
      <c r="T35" s="8"/>
      <c r="U35" s="196"/>
      <c r="V35" s="8"/>
      <c r="W35" s="8"/>
      <c r="X35" s="77"/>
      <c r="Y35" s="8"/>
      <c r="Z35" s="8"/>
      <c r="AA35" s="8"/>
      <c r="AB35" s="8"/>
      <c r="AC35" s="8"/>
      <c r="AD35" s="8"/>
      <c r="AE35" s="8"/>
    </row>
    <row r="36" spans="1:32">
      <c r="A36" s="142"/>
      <c r="B36" s="199"/>
      <c r="C36" s="8"/>
      <c r="D36" s="188"/>
      <c r="E36" s="190"/>
      <c r="F36" s="199"/>
      <c r="G36" s="188"/>
      <c r="H36" s="188"/>
      <c r="I36" s="213"/>
      <c r="J36" s="188"/>
      <c r="M36" s="77"/>
      <c r="N36" s="8"/>
      <c r="O36" s="13" t="s">
        <v>69</v>
      </c>
      <c r="P36" s="28">
        <v>0.05</v>
      </c>
      <c r="Q36" s="91" t="s">
        <v>66</v>
      </c>
      <c r="T36" s="188"/>
      <c r="U36" s="197"/>
      <c r="V36" s="188"/>
      <c r="W36" s="188"/>
    </row>
    <row r="37" spans="1:32">
      <c r="A37" s="423">
        <f>國中!A16</f>
        <v>40661</v>
      </c>
      <c r="B37" t="str">
        <f>B8</f>
        <v>小米飯</v>
      </c>
      <c r="C37" s="411" t="str">
        <f>C3</f>
        <v>米</v>
      </c>
      <c r="D37" s="8">
        <v>10</v>
      </c>
      <c r="E37" s="31" t="s">
        <v>66</v>
      </c>
      <c r="F37" s="83" t="str">
        <f>F8</f>
        <v>花生絞肉</v>
      </c>
      <c r="G37" s="193" t="s">
        <v>310</v>
      </c>
      <c r="H37" s="8">
        <v>6</v>
      </c>
      <c r="I37" s="211" t="s">
        <v>66</v>
      </c>
      <c r="J37" t="str">
        <f>J8</f>
        <v>紅仁炒蛋</v>
      </c>
      <c r="K37" s="403" t="s">
        <v>332</v>
      </c>
      <c r="L37" s="262">
        <v>1.8</v>
      </c>
      <c r="M37" s="224" t="s">
        <v>66</v>
      </c>
      <c r="N37" s="8"/>
      <c r="O37" s="8"/>
      <c r="P37" s="8"/>
      <c r="Q37" s="92"/>
      <c r="R37" s="427" t="str">
        <f>R8</f>
        <v>有機</v>
      </c>
      <c r="S37" s="262">
        <v>7</v>
      </c>
      <c r="T37" s="31" t="s">
        <v>66</v>
      </c>
      <c r="U37" s="196" t="str">
        <f>U8</f>
        <v>蘿蔔湯</v>
      </c>
      <c r="V37" t="s">
        <v>336</v>
      </c>
      <c r="W37" s="32">
        <v>4</v>
      </c>
      <c r="X37" s="224" t="s">
        <v>66</v>
      </c>
      <c r="Y37" s="8"/>
      <c r="Z37" s="8"/>
      <c r="AA37" s="8"/>
      <c r="AB37" s="8"/>
      <c r="AC37" s="8"/>
      <c r="AD37" s="8"/>
      <c r="AE37" s="8"/>
      <c r="AF37" s="8"/>
    </row>
    <row r="38" spans="1:32">
      <c r="A38" s="273">
        <f>WEEKDAY(A37,1)</f>
        <v>5</v>
      </c>
      <c r="C38" s="92" t="str">
        <f>LEFT(B37,2)</f>
        <v>小米</v>
      </c>
      <c r="D38" s="29">
        <v>0.4</v>
      </c>
      <c r="E38" s="31" t="s">
        <v>66</v>
      </c>
      <c r="F38" s="83"/>
      <c r="G38" s="8" t="s">
        <v>311</v>
      </c>
      <c r="H38">
        <v>1</v>
      </c>
      <c r="I38" s="211" t="s">
        <v>66</v>
      </c>
      <c r="K38" s="30" t="s">
        <v>154</v>
      </c>
      <c r="L38">
        <v>4</v>
      </c>
      <c r="M38" s="211" t="s">
        <v>66</v>
      </c>
      <c r="R38" s="201" t="s">
        <v>69</v>
      </c>
      <c r="S38" s="28">
        <v>0.05</v>
      </c>
      <c r="T38" s="31" t="s">
        <v>66</v>
      </c>
      <c r="U38" s="196"/>
      <c r="V38" t="s">
        <v>330</v>
      </c>
      <c r="W38" s="8">
        <v>1</v>
      </c>
      <c r="X38" s="211" t="s">
        <v>66</v>
      </c>
      <c r="AE38" s="8"/>
    </row>
    <row r="39" spans="1:32">
      <c r="A39" s="142" t="str">
        <f>A7</f>
        <v>L4</v>
      </c>
      <c r="C39" s="92"/>
      <c r="F39" s="83"/>
      <c r="G39" s="30" t="s">
        <v>312</v>
      </c>
      <c r="H39">
        <v>1</v>
      </c>
      <c r="I39" s="211" t="s">
        <v>66</v>
      </c>
      <c r="K39" s="30" t="s">
        <v>88</v>
      </c>
      <c r="L39">
        <v>1</v>
      </c>
      <c r="M39" s="211" t="s">
        <v>66</v>
      </c>
      <c r="U39" s="196"/>
      <c r="V39" t="s">
        <v>113</v>
      </c>
      <c r="W39" s="8">
        <v>1</v>
      </c>
      <c r="X39" s="211" t="s">
        <v>66</v>
      </c>
    </row>
    <row r="40" spans="1:32">
      <c r="F40" s="83"/>
      <c r="G40" s="13" t="s">
        <v>69</v>
      </c>
      <c r="H40">
        <v>0.05</v>
      </c>
      <c r="I40" s="211" t="s">
        <v>66</v>
      </c>
      <c r="K40" s="13" t="s">
        <v>69</v>
      </c>
      <c r="M40" s="211" t="s">
        <v>66</v>
      </c>
      <c r="U40" s="196"/>
      <c r="V40" s="13" t="s">
        <v>178</v>
      </c>
      <c r="W40" s="220">
        <v>0.02</v>
      </c>
      <c r="X40" s="211" t="s">
        <v>66</v>
      </c>
    </row>
    <row r="41" spans="1:32">
      <c r="F41" s="83"/>
      <c r="G41" s="30" t="s">
        <v>344</v>
      </c>
      <c r="I41" s="77"/>
      <c r="M41" s="77"/>
      <c r="U41" s="196"/>
    </row>
  </sheetData>
  <mergeCells count="23">
    <mergeCell ref="G8:I8"/>
    <mergeCell ref="K8:M8"/>
    <mergeCell ref="V8:X8"/>
    <mergeCell ref="G3:I3"/>
    <mergeCell ref="K3:M3"/>
    <mergeCell ref="O3:Q3"/>
    <mergeCell ref="V3:X3"/>
    <mergeCell ref="G4:I4"/>
    <mergeCell ref="K4:M4"/>
    <mergeCell ref="O4:Q4"/>
    <mergeCell ref="V4:X4"/>
    <mergeCell ref="G7:I7"/>
    <mergeCell ref="K7:M7"/>
    <mergeCell ref="O7:Q7"/>
    <mergeCell ref="V7:X7"/>
    <mergeCell ref="G5:I5"/>
    <mergeCell ref="K5:M5"/>
    <mergeCell ref="O5:Q5"/>
    <mergeCell ref="V5:X5"/>
    <mergeCell ref="G6:I6"/>
    <mergeCell ref="K6:M6"/>
    <mergeCell ref="O6:Q6"/>
    <mergeCell ref="V6:X6"/>
  </mergeCells>
  <phoneticPr fontId="1" type="noConversion"/>
  <pageMargins left="0" right="0" top="0" bottom="0" header="0" footer="0"/>
  <pageSetup paperSize="9" scale="8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7</vt:i4>
      </vt:variant>
    </vt:vector>
  </HeadingPairs>
  <TitlesOfParts>
    <vt:vector size="15" baseType="lpstr">
      <vt:lpstr>國中</vt:lpstr>
      <vt:lpstr>國中HI</vt:lpstr>
      <vt:lpstr>國中J</vt:lpstr>
      <vt:lpstr>國中KL</vt:lpstr>
      <vt:lpstr>國小</vt:lpstr>
      <vt:lpstr>國小1</vt:lpstr>
      <vt:lpstr>國小2</vt:lpstr>
      <vt:lpstr>國小3</vt:lpstr>
      <vt:lpstr>國小1!Print_Area</vt:lpstr>
      <vt:lpstr>國小2!Print_Area</vt:lpstr>
      <vt:lpstr>國小3!Print_Area</vt:lpstr>
      <vt:lpstr>國中!Print_Area</vt:lpstr>
      <vt:lpstr>國中HI!Print_Area</vt:lpstr>
      <vt:lpstr>國中J!Print_Area</vt:lpstr>
      <vt:lpstr>國中KL!Print_Area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2022-03-23T23:59:46Z</cp:lastPrinted>
  <dcterms:created xsi:type="dcterms:W3CDTF">2022-01-05T23:56:40Z</dcterms:created>
  <dcterms:modified xsi:type="dcterms:W3CDTF">2022-03-24T21:57:18Z</dcterms:modified>
</cp:coreProperties>
</file>